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m.MEINERTZ\Desktop\Ydelsesberegner\Final calculators\"/>
    </mc:Choice>
  </mc:AlternateContent>
  <xr:revisionPtr revIDLastSave="0" documentId="13_ncr:1_{F1088FAF-C8B8-4C06-B2DE-806FA56A6410}" xr6:coauthVersionLast="47" xr6:coauthVersionMax="47" xr10:uidLastSave="{00000000-0000-0000-0000-000000000000}"/>
  <workbookProtection workbookAlgorithmName="SHA-512" workbookHashValue="QnUjKkY96flYkdVQUID165qNQlba9H15ZOBi4nJ2waKJ30HXQ6TZyI/CkBPd/KLhmsd2KUcSCB7LtIm79CWvWQ==" workbookSaltValue="slcfoUQ6sJVDcVuSf9Xrrg==" workbookSpinCount="100000" lockStructure="1"/>
  <bookViews>
    <workbookView xWindow="150" yWindow="60" windowWidth="22530" windowHeight="20820" tabRatio="912" firstSheet="1" activeTab="1" xr2:uid="{D327D7C1-748B-4C6B-A578-75488019F8F7}"/>
  </bookViews>
  <sheets>
    <sheet name="FINNED TUBE" sheetId="10" state="hidden" r:id="rId1"/>
    <sheet name="PLAIN TUBE" sheetId="11" r:id="rId2"/>
    <sheet name="SKYLINE" sheetId="1" state="hidden" r:id="rId3"/>
    <sheet name="SKYLINE PLINT" sheetId="12" state="hidden" r:id="rId4"/>
    <sheet name="L-LINE" sheetId="14" state="hidden" r:id="rId5"/>
    <sheet name="PROLINE" sheetId="13" state="hidden" r:id="rId6"/>
    <sheet name="KONVEKTOR_RADIATOR" sheetId="5" state="hidden" r:id="rId7"/>
    <sheet name="Data ALL" sheetId="15" state="hidden" r:id="rId8"/>
    <sheet name="KONRAD_DATA" sheetId="6" state="hidden" r:id="rId9"/>
    <sheet name="Dropdown" sheetId="2" state="hidden" r:id="rId10"/>
    <sheet name="SPROG" sheetId="7" state="hidden" r:id="rId11"/>
    <sheet name="IKONER" sheetId="9" state="hidden" r:id="rId12"/>
  </sheets>
  <definedNames>
    <definedName name="_xlnm._FilterDatabase" localSheetId="9" hidden="1">Dropdown!$C$1:$C$6</definedName>
    <definedName name="_xlnm._FilterDatabase" localSheetId="8" hidden="1">KONRAD_DATA!$D$14:$P$15</definedName>
    <definedName name="CONVEC_LENGTH">#REF!</definedName>
    <definedName name="CONVEC_TEMP">#REF!</definedName>
    <definedName name="CONVEC_YDELSE">#REF!</definedName>
    <definedName name="Depth">Dropdown!$C$1:$C$6</definedName>
    <definedName name="GLAT_FREM">#REF!</definedName>
    <definedName name="GLAT_RETUR">#REF!</definedName>
    <definedName name="GLAT_STUE">#REF!</definedName>
    <definedName name="GLAT_YDELSE">#REF!</definedName>
    <definedName name="Højde">Dropdown!$E$1:$E$3</definedName>
    <definedName name="KONRAD_FREM">KONRAD_DATA!#REF!</definedName>
    <definedName name="KONRAD_HEIGHT" localSheetId="11">#REF!</definedName>
    <definedName name="KONRAD_HEIGHT" localSheetId="10">#REF!</definedName>
    <definedName name="KONRAD_HEIGHT">KONRAD_DATA!#REF!</definedName>
    <definedName name="KONRAD_RETUR">KONRAD_DATA!#REF!</definedName>
    <definedName name="KONRAD_STUE">KONRAD_DATA!#REF!</definedName>
    <definedName name="KONRAD_TYPE" localSheetId="11">#REF!</definedName>
    <definedName name="KONRAD_TYPE" localSheetId="10">#REF!</definedName>
    <definedName name="KONRAD_TYPE">KONRAD_DATA!$D$14:$R$15</definedName>
    <definedName name="KONRAD_YDELSER" localSheetId="11">#REF!</definedName>
    <definedName name="KONRAD_YDELSER" localSheetId="10">#REF!</definedName>
    <definedName name="KONRAD_YDELSER">KONRAD_DATA!$C$33:$R$47</definedName>
    <definedName name="LLINE_YDELSER">#REF!</definedName>
    <definedName name="_xlnm.Print_Area" localSheetId="6">KONVEKTOR_RADIATOR!$B$3:$G$39</definedName>
    <definedName name="PRO_HEIGHT">#REF!</definedName>
    <definedName name="PRO_HEIGHT_FACTOR">#REF!</definedName>
    <definedName name="PRO_YDELSER">#REF!</definedName>
    <definedName name="RIB_FREM">#REF!</definedName>
    <definedName name="RIB_RETUR">#REF!</definedName>
    <definedName name="RIB_STUE">#REF!</definedName>
    <definedName name="RIB_YDELSE">#REF!</definedName>
    <definedName name="SKY_YDELSER">#REF!</definedName>
    <definedName name="SPROG">SPROG!$C$7:$E$7</definedName>
    <definedName name="VER_FAKTOR">#REF!</definedName>
    <definedName name="VER_LENGTH">#REF!</definedName>
    <definedName name="WATTBTU">SPROG!$B$4:$B$5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F5" i="13"/>
  <c r="B4" i="12"/>
  <c r="B4" i="1"/>
  <c r="B4" i="11"/>
  <c r="B4" i="14"/>
  <c r="B4" i="13"/>
  <c r="B3" i="13"/>
  <c r="B27" i="5"/>
  <c r="B23" i="5"/>
  <c r="B20" i="5"/>
  <c r="B16" i="5"/>
  <c r="B13" i="5"/>
  <c r="B9" i="5"/>
  <c r="B4" i="5"/>
  <c r="B26" i="13"/>
  <c r="B27" i="13"/>
  <c r="B28" i="13"/>
  <c r="B29" i="13"/>
  <c r="B8" i="13"/>
  <c r="D15" i="5"/>
  <c r="F15" i="5" s="1"/>
  <c r="D14" i="5"/>
  <c r="F14" i="5" s="1"/>
  <c r="R33" i="6"/>
  <c r="Q33" i="6"/>
  <c r="R32" i="6"/>
  <c r="Q32" i="6"/>
  <c r="A35" i="6"/>
  <c r="A36" i="6" s="1"/>
  <c r="A37" i="6" s="1"/>
  <c r="A38" i="6" s="1"/>
  <c r="A39" i="6" s="1"/>
  <c r="A40" i="6" s="1"/>
  <c r="A41" i="6" s="1"/>
  <c r="A42" i="6" s="1"/>
  <c r="A43" i="6" s="1"/>
  <c r="A44" i="6" s="1"/>
  <c r="A45" i="6" s="1"/>
  <c r="A46" i="6" s="1"/>
  <c r="A47" i="6" s="1"/>
  <c r="O75" i="15"/>
  <c r="O76" i="15"/>
  <c r="O77" i="15"/>
  <c r="O78" i="15"/>
  <c r="O80" i="15"/>
  <c r="A26" i="15"/>
  <c r="A27" i="15"/>
  <c r="A28" i="15"/>
  <c r="A29" i="15"/>
  <c r="A30" i="15"/>
  <c r="A31" i="15"/>
  <c r="A32" i="15"/>
  <c r="A33" i="15"/>
  <c r="A34" i="15"/>
  <c r="A35" i="15"/>
  <c r="A36" i="15"/>
  <c r="A37" i="15"/>
  <c r="F5" i="5"/>
  <c r="F5" i="1"/>
  <c r="G5" i="1"/>
  <c r="F8" i="5"/>
  <c r="F8" i="13"/>
  <c r="F8" i="14"/>
  <c r="D23" i="14"/>
  <c r="F8" i="12"/>
  <c r="F8" i="1"/>
  <c r="F8" i="11"/>
  <c r="F8" i="10"/>
  <c r="D33" i="5"/>
  <c r="D32" i="5"/>
  <c r="D31" i="5"/>
  <c r="D34" i="5"/>
  <c r="D23" i="13"/>
  <c r="G8" i="13"/>
  <c r="E8" i="13"/>
  <c r="D8" i="13"/>
  <c r="E8" i="1"/>
  <c r="E8" i="5"/>
  <c r="E8" i="14"/>
  <c r="E8" i="12"/>
  <c r="G8" i="5"/>
  <c r="D8" i="5"/>
  <c r="B8" i="5"/>
  <c r="G8" i="14"/>
  <c r="D8" i="14"/>
  <c r="B8" i="14"/>
  <c r="G8" i="12"/>
  <c r="D8" i="12"/>
  <c r="B8" i="12"/>
  <c r="G8" i="1"/>
  <c r="D8" i="1"/>
  <c r="B8" i="1"/>
  <c r="G8" i="11"/>
  <c r="D8" i="11"/>
  <c r="B8" i="11"/>
  <c r="B38" i="5"/>
  <c r="B39" i="5"/>
  <c r="B37" i="5"/>
  <c r="B36" i="5"/>
  <c r="B28" i="14"/>
  <c r="B27" i="14"/>
  <c r="B26" i="14"/>
  <c r="B25" i="14"/>
  <c r="B28" i="12"/>
  <c r="B27" i="12"/>
  <c r="B26" i="12"/>
  <c r="B25" i="12"/>
  <c r="B28" i="1"/>
  <c r="B27" i="1"/>
  <c r="B26" i="1"/>
  <c r="B25" i="1"/>
  <c r="B19" i="11"/>
  <c r="B18" i="11"/>
  <c r="B17" i="11"/>
  <c r="B16" i="11"/>
  <c r="B3" i="10"/>
  <c r="B3" i="11"/>
  <c r="B3" i="1"/>
  <c r="B3" i="12"/>
  <c r="B3" i="14"/>
  <c r="B3" i="5"/>
  <c r="E5" i="13"/>
  <c r="G5" i="13"/>
  <c r="D5" i="13"/>
  <c r="C5" i="13"/>
  <c r="G5" i="5"/>
  <c r="E5" i="5"/>
  <c r="D5" i="5"/>
  <c r="C5" i="5"/>
  <c r="G5" i="14"/>
  <c r="E5" i="14"/>
  <c r="D5" i="14"/>
  <c r="C5" i="14"/>
  <c r="G5" i="12"/>
  <c r="E5" i="12"/>
  <c r="D5" i="12"/>
  <c r="C5" i="12"/>
  <c r="E5" i="1"/>
  <c r="D5" i="1"/>
  <c r="C5" i="1"/>
  <c r="G5" i="11"/>
  <c r="E5" i="11"/>
  <c r="D5" i="11"/>
  <c r="C5" i="11"/>
  <c r="F4" i="13"/>
  <c r="F4" i="5"/>
  <c r="B6" i="5" s="1"/>
  <c r="F4" i="14"/>
  <c r="D58" i="15" s="1"/>
  <c r="F4" i="12"/>
  <c r="B6" i="12" s="1"/>
  <c r="F4" i="1"/>
  <c r="D27" i="15" s="1"/>
  <c r="F4" i="11"/>
  <c r="B6" i="11" s="1"/>
  <c r="F4" i="10"/>
  <c r="B6" i="10" s="1"/>
  <c r="B18" i="10"/>
  <c r="A3" i="2"/>
  <c r="A2" i="2"/>
  <c r="G8" i="10"/>
  <c r="D8" i="10"/>
  <c r="B8" i="10"/>
  <c r="G5" i="10"/>
  <c r="E5" i="10"/>
  <c r="D5" i="10"/>
  <c r="C5" i="10"/>
  <c r="B4" i="10"/>
  <c r="B21" i="10"/>
  <c r="B20" i="10"/>
  <c r="B19" i="10"/>
  <c r="D50" i="15" l="1"/>
  <c r="D45" i="15"/>
  <c r="D41" i="15"/>
  <c r="D52" i="15"/>
  <c r="D51" i="15"/>
  <c r="D49" i="15"/>
  <c r="D48" i="15"/>
  <c r="D47" i="15"/>
  <c r="D46" i="15"/>
  <c r="D44" i="15"/>
  <c r="D43" i="15"/>
  <c r="D42" i="15"/>
  <c r="B6" i="14"/>
  <c r="D57" i="15"/>
  <c r="D68" i="15"/>
  <c r="D67" i="15"/>
  <c r="D66" i="15"/>
  <c r="D65" i="15"/>
  <c r="D64" i="15"/>
  <c r="D63" i="15"/>
  <c r="D62" i="15"/>
  <c r="D61" i="15"/>
  <c r="D60" i="15"/>
  <c r="D59" i="15"/>
  <c r="D32" i="15"/>
  <c r="D29" i="15"/>
  <c r="B6" i="1"/>
  <c r="D26" i="15"/>
  <c r="D37" i="15"/>
  <c r="D36" i="15"/>
  <c r="D35" i="15"/>
  <c r="D34" i="15"/>
  <c r="D33" i="15"/>
  <c r="D31" i="15"/>
  <c r="D30" i="15"/>
  <c r="D28" i="15"/>
  <c r="F19" i="15"/>
  <c r="F16" i="15"/>
  <c r="F21" i="15"/>
  <c r="F20" i="15"/>
  <c r="F18" i="15"/>
  <c r="F17" i="15"/>
  <c r="E4" i="15"/>
  <c r="E11" i="15"/>
  <c r="E10" i="15"/>
  <c r="E9" i="15"/>
  <c r="E8" i="15"/>
  <c r="E7" i="15"/>
  <c r="E6" i="15"/>
  <c r="E5" i="15"/>
  <c r="D20" i="1"/>
  <c r="D19" i="1"/>
  <c r="D18" i="1"/>
  <c r="D17" i="1"/>
  <c r="D16" i="1"/>
  <c r="D15" i="1"/>
  <c r="D14" i="1"/>
  <c r="D13" i="1"/>
  <c r="D12" i="1"/>
  <c r="D10" i="1"/>
  <c r="D11" i="1"/>
  <c r="D9" i="1"/>
  <c r="E10" i="14"/>
  <c r="E11" i="14" s="1"/>
  <c r="E12" i="14" s="1"/>
  <c r="E13" i="14" s="1"/>
  <c r="E14" i="14" s="1"/>
  <c r="E15" i="14" s="1"/>
  <c r="E16" i="14" s="1"/>
  <c r="E17" i="14" s="1"/>
  <c r="E18" i="14" s="1"/>
  <c r="E19" i="14" s="1"/>
  <c r="E20" i="14" s="1"/>
  <c r="D22" i="14"/>
  <c r="F20" i="14"/>
  <c r="F19" i="14"/>
  <c r="F18" i="14"/>
  <c r="F17" i="14"/>
  <c r="F16" i="14"/>
  <c r="F15" i="14"/>
  <c r="F14" i="14"/>
  <c r="F13" i="14"/>
  <c r="F12" i="14"/>
  <c r="F11" i="14"/>
  <c r="F10" i="14"/>
  <c r="F9" i="14"/>
  <c r="E4" i="14"/>
  <c r="D4" i="14"/>
  <c r="E66" i="15" l="1"/>
  <c r="G18" i="14" s="1"/>
  <c r="E67" i="15"/>
  <c r="G19" i="14" s="1"/>
  <c r="E68" i="15"/>
  <c r="G20" i="14" s="1"/>
  <c r="E57" i="15"/>
  <c r="G9" i="14" s="1"/>
  <c r="E58" i="15"/>
  <c r="G10" i="14" s="1"/>
  <c r="E59" i="15"/>
  <c r="G11" i="14" s="1"/>
  <c r="E60" i="15"/>
  <c r="G12" i="14" s="1"/>
  <c r="E61" i="15"/>
  <c r="G13" i="14" s="1"/>
  <c r="E62" i="15"/>
  <c r="G14" i="14" s="1"/>
  <c r="E63" i="15"/>
  <c r="G15" i="14" s="1"/>
  <c r="E64" i="15"/>
  <c r="G16" i="14" s="1"/>
  <c r="E65" i="15"/>
  <c r="G17" i="14" s="1"/>
  <c r="D22" i="13" l="1"/>
  <c r="F20" i="13"/>
  <c r="F19" i="13"/>
  <c r="F18" i="13"/>
  <c r="F17" i="13"/>
  <c r="F16" i="13"/>
  <c r="F15" i="13"/>
  <c r="F14" i="13"/>
  <c r="F13" i="13"/>
  <c r="F12" i="13"/>
  <c r="F11" i="13"/>
  <c r="F10" i="13"/>
  <c r="E10" i="13"/>
  <c r="E11" i="13" s="1"/>
  <c r="E12" i="13" s="1"/>
  <c r="E13" i="13" s="1"/>
  <c r="E14" i="13" s="1"/>
  <c r="E15" i="13" s="1"/>
  <c r="E16" i="13" s="1"/>
  <c r="E17" i="13" s="1"/>
  <c r="E18" i="13" s="1"/>
  <c r="E19" i="13" s="1"/>
  <c r="E20" i="13" s="1"/>
  <c r="F9" i="13"/>
  <c r="E4" i="13"/>
  <c r="D4" i="13"/>
  <c r="D23" i="12"/>
  <c r="D22" i="12"/>
  <c r="F20" i="12"/>
  <c r="F19" i="12"/>
  <c r="F18" i="12"/>
  <c r="F17" i="12"/>
  <c r="F16" i="12"/>
  <c r="F15" i="12"/>
  <c r="F14" i="12"/>
  <c r="F13" i="12"/>
  <c r="F12" i="12"/>
  <c r="F11" i="12"/>
  <c r="F10" i="12"/>
  <c r="E10" i="12"/>
  <c r="E11" i="12" s="1"/>
  <c r="E12" i="12" s="1"/>
  <c r="E13" i="12" s="1"/>
  <c r="E14" i="12" s="1"/>
  <c r="E15" i="12" s="1"/>
  <c r="E16" i="12" s="1"/>
  <c r="E17" i="12" s="1"/>
  <c r="E18" i="12" s="1"/>
  <c r="E19" i="12" s="1"/>
  <c r="E20" i="12" s="1"/>
  <c r="F9" i="12"/>
  <c r="E4" i="12"/>
  <c r="D4" i="12"/>
  <c r="F10" i="11"/>
  <c r="F11" i="11"/>
  <c r="F12" i="11"/>
  <c r="F14" i="11"/>
  <c r="F13" i="11"/>
  <c r="F9" i="11"/>
  <c r="E4" i="11"/>
  <c r="D4" i="11"/>
  <c r="F10" i="10"/>
  <c r="F11" i="10"/>
  <c r="F12" i="10"/>
  <c r="F13" i="10"/>
  <c r="F14" i="10"/>
  <c r="F15" i="10"/>
  <c r="F16" i="10"/>
  <c r="F9" i="10"/>
  <c r="D4" i="10"/>
  <c r="E4" i="10"/>
  <c r="D75" i="15" l="1"/>
  <c r="D76" i="15"/>
  <c r="F76" i="15" s="1"/>
  <c r="G76" i="15" s="1"/>
  <c r="G11" i="13" s="1"/>
  <c r="D77" i="15"/>
  <c r="D78" i="15"/>
  <c r="F78" i="15" s="1"/>
  <c r="G78" i="15" s="1"/>
  <c r="G13" i="13" s="1"/>
  <c r="B6" i="13"/>
  <c r="D79" i="15"/>
  <c r="D80" i="15"/>
  <c r="I80" i="15" s="1"/>
  <c r="F80" i="15" s="1"/>
  <c r="G80" i="15" s="1"/>
  <c r="G15" i="13" s="1"/>
  <c r="D81" i="15"/>
  <c r="F81" i="15" s="1"/>
  <c r="G81" i="15" s="1"/>
  <c r="D82" i="15"/>
  <c r="I82" i="15" s="1"/>
  <c r="F82" i="15" s="1"/>
  <c r="G82" i="15" s="1"/>
  <c r="G17" i="13" s="1"/>
  <c r="D83" i="15"/>
  <c r="F83" i="15" s="1"/>
  <c r="G83" i="15" s="1"/>
  <c r="D84" i="15"/>
  <c r="I84" i="15" s="1"/>
  <c r="F84" i="15" s="1"/>
  <c r="G84" i="15" s="1"/>
  <c r="D85" i="15"/>
  <c r="F85" i="15" s="1"/>
  <c r="G85" i="15" s="1"/>
  <c r="D74" i="15"/>
  <c r="F74" i="15" s="1"/>
  <c r="G74" i="15" s="1"/>
  <c r="G16" i="15"/>
  <c r="I16" i="15" s="1"/>
  <c r="B16" i="15" s="1"/>
  <c r="G17" i="15"/>
  <c r="I17" i="15" s="1"/>
  <c r="B17" i="15" s="1"/>
  <c r="G18" i="15"/>
  <c r="I18" i="15" s="1"/>
  <c r="B18" i="15" s="1"/>
  <c r="G19" i="15"/>
  <c r="I19" i="15" s="1"/>
  <c r="B19" i="15" s="1"/>
  <c r="G20" i="15"/>
  <c r="I20" i="15" s="1"/>
  <c r="B20" i="15" s="1"/>
  <c r="G21" i="15"/>
  <c r="I21" i="15" s="1"/>
  <c r="B21" i="15" s="1"/>
  <c r="F10" i="15"/>
  <c r="H10" i="15" s="1"/>
  <c r="G15" i="10" s="1"/>
  <c r="F7" i="15"/>
  <c r="H7" i="15" s="1"/>
  <c r="G12" i="10" s="1"/>
  <c r="F6" i="15"/>
  <c r="H6" i="15" s="1"/>
  <c r="G11" i="10" s="1"/>
  <c r="F5" i="15"/>
  <c r="H5" i="15" s="1"/>
  <c r="G10" i="10" s="1"/>
  <c r="F9" i="15"/>
  <c r="H9" i="15" s="1"/>
  <c r="G14" i="10" s="1"/>
  <c r="F8" i="15"/>
  <c r="H8" i="15" s="1"/>
  <c r="G13" i="10" s="1"/>
  <c r="F11" i="15"/>
  <c r="H11" i="15" s="1"/>
  <c r="G16" i="10" s="1"/>
  <c r="F4" i="15"/>
  <c r="H4" i="15" s="1"/>
  <c r="G9" i="10" s="1"/>
  <c r="E41" i="15"/>
  <c r="G9" i="12" s="1"/>
  <c r="E47" i="15"/>
  <c r="G15" i="12" s="1"/>
  <c r="E48" i="15"/>
  <c r="G16" i="12" s="1"/>
  <c r="E49" i="15"/>
  <c r="G17" i="12" s="1"/>
  <c r="E43" i="15"/>
  <c r="G11" i="12" s="1"/>
  <c r="E46" i="15"/>
  <c r="G14" i="12" s="1"/>
  <c r="E50" i="15"/>
  <c r="E44" i="15"/>
  <c r="G12" i="12" s="1"/>
  <c r="E51" i="15"/>
  <c r="G19" i="12" s="1"/>
  <c r="E45" i="15"/>
  <c r="G13" i="12" s="1"/>
  <c r="E52" i="15"/>
  <c r="G20" i="12" s="1"/>
  <c r="E42" i="15"/>
  <c r="G10" i="12" s="1"/>
  <c r="I75" i="15"/>
  <c r="F75" i="15" s="1"/>
  <c r="G75" i="15" s="1"/>
  <c r="F79" i="15"/>
  <c r="G79" i="15" s="1"/>
  <c r="I77" i="15"/>
  <c r="F77" i="15" s="1"/>
  <c r="G77" i="15" s="1"/>
  <c r="G12" i="13" s="1"/>
  <c r="G18" i="12"/>
  <c r="D23" i="1"/>
  <c r="D22" i="1"/>
  <c r="F10" i="1"/>
  <c r="F11" i="1"/>
  <c r="F12" i="1"/>
  <c r="F13" i="1"/>
  <c r="F14" i="1"/>
  <c r="F15" i="1"/>
  <c r="F16" i="1"/>
  <c r="F17" i="1"/>
  <c r="F18" i="1"/>
  <c r="F19" i="1"/>
  <c r="F20" i="1"/>
  <c r="F9" i="1"/>
  <c r="E10" i="1"/>
  <c r="E11" i="1" s="1"/>
  <c r="E12" i="1" s="1"/>
  <c r="E13" i="1" s="1"/>
  <c r="E14" i="1" s="1"/>
  <c r="E15" i="1" s="1"/>
  <c r="E16" i="1" s="1"/>
  <c r="E17" i="1" s="1"/>
  <c r="E18" i="1" s="1"/>
  <c r="E19" i="1" s="1"/>
  <c r="E20" i="1" s="1"/>
  <c r="D4" i="5"/>
  <c r="D4" i="1"/>
  <c r="G5" i="6"/>
  <c r="G4" i="6"/>
  <c r="G3" i="6"/>
  <c r="D11" i="5"/>
  <c r="F11" i="5" s="1"/>
  <c r="D12" i="5"/>
  <c r="F12" i="5" s="1"/>
  <c r="D17" i="5"/>
  <c r="F17" i="5" s="1"/>
  <c r="D18" i="5"/>
  <c r="F18" i="5" s="1"/>
  <c r="D19" i="5"/>
  <c r="F19" i="5" s="1"/>
  <c r="D21" i="5"/>
  <c r="F21" i="5" s="1"/>
  <c r="D22" i="5"/>
  <c r="F22" i="5" s="1"/>
  <c r="D24" i="5"/>
  <c r="F24" i="5" s="1"/>
  <c r="D25" i="5"/>
  <c r="F25" i="5" s="1"/>
  <c r="D26" i="5"/>
  <c r="F26" i="5" s="1"/>
  <c r="D28" i="5"/>
  <c r="F28" i="5" s="1"/>
  <c r="D29" i="5"/>
  <c r="F29" i="5" s="1"/>
  <c r="D10" i="5"/>
  <c r="F10" i="5" s="1"/>
  <c r="P33" i="6"/>
  <c r="O33" i="6"/>
  <c r="P32" i="6"/>
  <c r="O32" i="6"/>
  <c r="E33" i="15" l="1"/>
  <c r="E29" i="15"/>
  <c r="E37" i="15"/>
  <c r="E26" i="15"/>
  <c r="E34" i="15"/>
  <c r="E27" i="15"/>
  <c r="E35" i="15"/>
  <c r="E30" i="15"/>
  <c r="E36" i="15"/>
  <c r="E31" i="15"/>
  <c r="E28" i="15"/>
  <c r="E32" i="15"/>
  <c r="G9" i="11"/>
  <c r="G10" i="11"/>
  <c r="G11" i="11"/>
  <c r="G12" i="11"/>
  <c r="G14" i="11"/>
  <c r="G13" i="11"/>
  <c r="G10" i="13"/>
  <c r="G9" i="13"/>
  <c r="G16" i="13"/>
  <c r="G20" i="13"/>
  <c r="G18" i="13"/>
  <c r="G14" i="13"/>
  <c r="G19" i="13"/>
  <c r="D7" i="6"/>
  <c r="I47" i="6" s="1"/>
  <c r="D6" i="6"/>
  <c r="C17" i="6"/>
  <c r="C35" i="6" s="1"/>
  <c r="C31" i="6"/>
  <c r="D32" i="6"/>
  <c r="G32" i="6"/>
  <c r="L32" i="6"/>
  <c r="M32" i="6"/>
  <c r="N32" i="6"/>
  <c r="J32" i="6"/>
  <c r="E32" i="6"/>
  <c r="H32" i="6"/>
  <c r="K32" i="6"/>
  <c r="F32" i="6"/>
  <c r="I32" i="6"/>
  <c r="C33" i="6"/>
  <c r="D33" i="6"/>
  <c r="G33" i="6"/>
  <c r="L33" i="6"/>
  <c r="M33" i="6"/>
  <c r="N33" i="6"/>
  <c r="J33" i="6"/>
  <c r="E33" i="6"/>
  <c r="H33" i="6"/>
  <c r="K33" i="6"/>
  <c r="F33" i="6"/>
  <c r="I33" i="6"/>
  <c r="C34" i="6"/>
  <c r="E4" i="1"/>
  <c r="K35" i="6" l="1"/>
  <c r="F40" i="6"/>
  <c r="I45" i="6"/>
  <c r="N45" i="6" s="1"/>
  <c r="J37" i="6"/>
  <c r="E42" i="6"/>
  <c r="H47" i="6"/>
  <c r="M47" i="6" s="1"/>
  <c r="K41" i="6"/>
  <c r="H37" i="6"/>
  <c r="M37" i="6" s="1"/>
  <c r="H34" i="6"/>
  <c r="M34" i="6" s="1"/>
  <c r="K36" i="6"/>
  <c r="E43" i="6"/>
  <c r="I36" i="6"/>
  <c r="N36" i="6" s="1"/>
  <c r="F47" i="6"/>
  <c r="J44" i="6"/>
  <c r="J40" i="6"/>
  <c r="I43" i="6"/>
  <c r="N43" i="6" s="1"/>
  <c r="I38" i="6"/>
  <c r="N38" i="6" s="1"/>
  <c r="J46" i="6"/>
  <c r="E46" i="6"/>
  <c r="F39" i="6"/>
  <c r="E36" i="6"/>
  <c r="J42" i="6"/>
  <c r="F35" i="6"/>
  <c r="I40" i="6"/>
  <c r="N40" i="6" s="1"/>
  <c r="K46" i="6"/>
  <c r="E37" i="6"/>
  <c r="H42" i="6"/>
  <c r="M42" i="6" s="1"/>
  <c r="E34" i="6"/>
  <c r="I35" i="6"/>
  <c r="N35" i="6" s="1"/>
  <c r="F46" i="6"/>
  <c r="J43" i="6"/>
  <c r="F41" i="6"/>
  <c r="I46" i="6"/>
  <c r="N46" i="6" s="1"/>
  <c r="J38" i="6"/>
  <c r="J34" i="6"/>
  <c r="K42" i="6"/>
  <c r="H38" i="6"/>
  <c r="M38" i="6" s="1"/>
  <c r="K34" i="6"/>
  <c r="E40" i="6"/>
  <c r="K44" i="6"/>
  <c r="H35" i="6"/>
  <c r="M35" i="6" s="1"/>
  <c r="J36" i="6"/>
  <c r="K40" i="6"/>
  <c r="F36" i="6"/>
  <c r="I41" i="6"/>
  <c r="N41" i="6" s="1"/>
  <c r="K47" i="6"/>
  <c r="E38" i="6"/>
  <c r="H43" i="6"/>
  <c r="M43" i="6" s="1"/>
  <c r="K37" i="6"/>
  <c r="F42" i="6"/>
  <c r="N47" i="6"/>
  <c r="J39" i="6"/>
  <c r="E44" i="6"/>
  <c r="F37" i="6"/>
  <c r="I42" i="6"/>
  <c r="N42" i="6" s="1"/>
  <c r="E39" i="6"/>
  <c r="H44" i="6"/>
  <c r="M44" i="6" s="1"/>
  <c r="K43" i="6"/>
  <c r="I34" i="6"/>
  <c r="N34" i="6" s="1"/>
  <c r="H39" i="6"/>
  <c r="M39" i="6" s="1"/>
  <c r="J45" i="6"/>
  <c r="F43" i="6"/>
  <c r="E45" i="6"/>
  <c r="F38" i="6"/>
  <c r="H45" i="6"/>
  <c r="M45" i="6" s="1"/>
  <c r="E35" i="6"/>
  <c r="J41" i="6"/>
  <c r="H46" i="6"/>
  <c r="M46" i="6" s="1"/>
  <c r="I39" i="6"/>
  <c r="N39" i="6" s="1"/>
  <c r="F34" i="6"/>
  <c r="J47" i="6"/>
  <c r="E47" i="6"/>
  <c r="I37" i="6"/>
  <c r="N37" i="6" s="1"/>
  <c r="J35" i="6"/>
  <c r="H40" i="6"/>
  <c r="M40" i="6" s="1"/>
  <c r="F44" i="6"/>
  <c r="I44" i="6"/>
  <c r="N44" i="6" s="1"/>
  <c r="H41" i="6"/>
  <c r="M41" i="6" s="1"/>
  <c r="F45" i="6"/>
  <c r="K38" i="6"/>
  <c r="K39" i="6"/>
  <c r="E41" i="6"/>
  <c r="K45" i="6"/>
  <c r="H36" i="6"/>
  <c r="M36" i="6" s="1"/>
  <c r="C18" i="6"/>
  <c r="C19" i="6" s="1"/>
  <c r="D36" i="6"/>
  <c r="D47" i="6"/>
  <c r="D43" i="6"/>
  <c r="D35" i="6"/>
  <c r="G46" i="6"/>
  <c r="L46" i="6" s="1"/>
  <c r="G38" i="6"/>
  <c r="L38" i="6" s="1"/>
  <c r="G45" i="6"/>
  <c r="L45" i="6" s="1"/>
  <c r="D45" i="6"/>
  <c r="D41" i="6"/>
  <c r="D34" i="6"/>
  <c r="G41" i="6"/>
  <c r="L41" i="6" s="1"/>
  <c r="D38" i="6"/>
  <c r="G34" i="6"/>
  <c r="L34" i="6" s="1"/>
  <c r="G44" i="6"/>
  <c r="L44" i="6" s="1"/>
  <c r="D44" i="6"/>
  <c r="G37" i="6"/>
  <c r="L37" i="6" s="1"/>
  <c r="G40" i="6"/>
  <c r="L40" i="6" s="1"/>
  <c r="D37" i="6"/>
  <c r="G47" i="6"/>
  <c r="L47" i="6" s="1"/>
  <c r="G43" i="6"/>
  <c r="L43" i="6" s="1"/>
  <c r="D40" i="6"/>
  <c r="G36" i="6"/>
  <c r="L36" i="6" s="1"/>
  <c r="G39" i="6"/>
  <c r="L39" i="6" s="1"/>
  <c r="D46" i="6"/>
  <c r="G42" i="6"/>
  <c r="L42" i="6" s="1"/>
  <c r="D39" i="6"/>
  <c r="D42" i="6"/>
  <c r="G35" i="6"/>
  <c r="L35" i="6" s="1"/>
  <c r="G19" i="1"/>
  <c r="G17" i="1"/>
  <c r="G20" i="1"/>
  <c r="G18" i="1"/>
  <c r="G16" i="1"/>
  <c r="G11" i="1"/>
  <c r="Q44" i="6" l="1"/>
  <c r="R47" i="6"/>
  <c r="Q40" i="6"/>
  <c r="Q36" i="6"/>
  <c r="R45" i="6"/>
  <c r="R39" i="6"/>
  <c r="R37" i="6"/>
  <c r="R35" i="6"/>
  <c r="R38" i="6"/>
  <c r="R43" i="6"/>
  <c r="R46" i="6"/>
  <c r="R40" i="6"/>
  <c r="R44" i="6"/>
  <c r="R41" i="6"/>
  <c r="Q35" i="6"/>
  <c r="R34" i="6"/>
  <c r="R36" i="6"/>
  <c r="R42" i="6"/>
  <c r="Q45" i="6"/>
  <c r="Q43" i="6"/>
  <c r="Q47" i="6"/>
  <c r="Q42" i="6"/>
  <c r="Q37" i="6"/>
  <c r="Q41" i="6"/>
  <c r="Q39" i="6"/>
  <c r="Q38" i="6"/>
  <c r="Q46" i="6"/>
  <c r="Q34" i="6"/>
  <c r="P47" i="6"/>
  <c r="P40" i="6"/>
  <c r="P43" i="6"/>
  <c r="P36" i="6"/>
  <c r="P44" i="6"/>
  <c r="P46" i="6"/>
  <c r="P41" i="6"/>
  <c r="P42" i="6"/>
  <c r="P38" i="6"/>
  <c r="P45" i="6"/>
  <c r="P39" i="6"/>
  <c r="P37" i="6"/>
  <c r="P35" i="6"/>
  <c r="P34" i="6"/>
  <c r="O40" i="6"/>
  <c r="O44" i="6"/>
  <c r="O35" i="6"/>
  <c r="O36" i="6"/>
  <c r="O47" i="6"/>
  <c r="O45" i="6"/>
  <c r="O42" i="6"/>
  <c r="O43" i="6"/>
  <c r="O39" i="6"/>
  <c r="O38" i="6"/>
  <c r="O46" i="6"/>
  <c r="O37" i="6"/>
  <c r="O41" i="6"/>
  <c r="O34" i="6"/>
  <c r="C20" i="6"/>
  <c r="C21" i="6" s="1"/>
  <c r="C37" i="6"/>
  <c r="C36" i="6"/>
  <c r="G9" i="1"/>
  <c r="C38" i="6" l="1"/>
  <c r="C22" i="6"/>
  <c r="C39" i="6"/>
  <c r="G10" i="1"/>
  <c r="G12" i="1"/>
  <c r="G13" i="1"/>
  <c r="G14" i="1"/>
  <c r="G15" i="1"/>
  <c r="C40" i="6" l="1"/>
  <c r="C23" i="6"/>
  <c r="C24" i="6" l="1"/>
  <c r="C41" i="6"/>
  <c r="C25" i="6" l="1"/>
  <c r="C42" i="6"/>
  <c r="C43" i="6" l="1"/>
  <c r="C26" i="6"/>
  <c r="C44" i="6" l="1"/>
  <c r="C27" i="6"/>
  <c r="C28" i="6" l="1"/>
  <c r="C45" i="6"/>
  <c r="C46" i="6" l="1"/>
  <c r="C29" i="6"/>
  <c r="C47" i="6" l="1"/>
  <c r="G14" i="5" l="1"/>
  <c r="G15" i="5"/>
  <c r="G12" i="5"/>
  <c r="G29" i="5"/>
  <c r="G17" i="5"/>
  <c r="G18" i="5"/>
  <c r="G10" i="5"/>
  <c r="G11" i="5"/>
  <c r="G21" i="5"/>
  <c r="G22" i="5"/>
  <c r="G28" i="5"/>
  <c r="G19" i="5"/>
  <c r="G25" i="5"/>
  <c r="G26" i="5"/>
  <c r="G24" i="5"/>
</calcChain>
</file>

<file path=xl/sharedStrings.xml><?xml version="1.0" encoding="utf-8"?>
<sst xmlns="http://schemas.openxmlformats.org/spreadsheetml/2006/main" count="517" uniqueCount="310">
  <si>
    <t>Km</t>
  </si>
  <si>
    <t>n</t>
  </si>
  <si>
    <t>DeltaT</t>
  </si>
  <si>
    <t>Rapport formel</t>
  </si>
  <si>
    <t>LKK 33-73-08</t>
  </si>
  <si>
    <t>LKK 33-83-10</t>
  </si>
  <si>
    <t>LKK 42-92-10</t>
  </si>
  <si>
    <t>LKK 48-98-10</t>
  </si>
  <si>
    <t>LKK 60-110-10</t>
  </si>
  <si>
    <t>LKK 60-123-12</t>
  </si>
  <si>
    <t>LKK 76-139-12</t>
  </si>
  <si>
    <t>LKK 101-164-12</t>
  </si>
  <si>
    <t>Return (C°)</t>
  </si>
  <si>
    <t>Flow (C°)</t>
  </si>
  <si>
    <t>Length</t>
  </si>
  <si>
    <t>Beregningsmetode</t>
  </si>
  <si>
    <t>Logaritmisk</t>
  </si>
  <si>
    <t>Aritmetisk</t>
  </si>
  <si>
    <t>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t>
  </si>
  <si>
    <t>Nominel ydelse</t>
  </si>
  <si>
    <t>∆t 50 K (75/65/20)</t>
  </si>
  <si>
    <t>Omregningsfaktor</t>
  </si>
  <si>
    <t>Watt</t>
  </si>
  <si>
    <t>Index</t>
  </si>
  <si>
    <t>Height</t>
  </si>
  <si>
    <t>W/M @ 75/65/20</t>
  </si>
  <si>
    <t>Radiators + Convectors</t>
  </si>
  <si>
    <t>Watt/BTU factor</t>
  </si>
  <si>
    <t>K=</t>
  </si>
  <si>
    <t>Max Length - Max TF</t>
  </si>
  <si>
    <t>Max Length TF</t>
  </si>
  <si>
    <t>Max Length</t>
  </si>
  <si>
    <t>Min Length</t>
  </si>
  <si>
    <t>KONVEKTOR / RADIATOR - DATA</t>
  </si>
  <si>
    <t>Min. Baulänge: 1000 mm. Max. Baulänge: 3400 mm. 
Bitte kontaktieren Sie MEINERTZ für Sondergrössen und Sonderausführungen.</t>
  </si>
  <si>
    <t>Min length: 1000 mm. Max. length 3400 mm. 
Please contact MEINERTZ for special sizes and special options.</t>
  </si>
  <si>
    <t>Min. længde: 1000 mm. Maks. længde: 3400 mm. 
Kontakt venligst MEINERTZ for specialstørrelser og specialløsninger.</t>
  </si>
  <si>
    <t>Bemærkning 2</t>
  </si>
  <si>
    <t>Bitte beachten Sie, Länge ist pro Einheit. Mehrere Einheiten können in Serie montiert werden.</t>
  </si>
  <si>
    <t>Please note, length is per unit. Several units can be mounted in series.</t>
  </si>
  <si>
    <t>Bemærk venligst, længde er pr. enhed. Flere enheder kan monteres i serie.</t>
  </si>
  <si>
    <t>Bemærkning 1</t>
  </si>
  <si>
    <t>Zu hohe Watt/BTU</t>
  </si>
  <si>
    <t>Too large Watt/BTU</t>
  </si>
  <si>
    <t>For stor Watt/BTU</t>
  </si>
  <si>
    <t>Check Watt</t>
  </si>
  <si>
    <t>CONVEC FLOORLINE</t>
  </si>
  <si>
    <t>Overskrift</t>
  </si>
  <si>
    <t>Convec Floor-Line</t>
  </si>
  <si>
    <t>Min. Bauhöhe: 400 mm. Max. Bauhöhe: 3200 mm. 
Bitte kontaktieren Sie MEINERTZ für Sondergrössen und Sonderausführungen.</t>
  </si>
  <si>
    <t>Min height: 400 mm. Max. height 3200 mm. 
Please contact MEINERTZ for special sizes and special options.</t>
  </si>
  <si>
    <t>Min. højde: 400 mm. Maks. højde: 3200 mm. 
Kontakt venligst MEINERTZ for specialstørrelser og specialløsninger.</t>
  </si>
  <si>
    <t>Bemærkning</t>
  </si>
  <si>
    <t>VERTIKAL RADIATOR</t>
  </si>
  <si>
    <t>VERTICAL RADIATOR</t>
  </si>
  <si>
    <t>Vertikal</t>
  </si>
  <si>
    <t>Sky-Line &amp; Plint: min. Baulänge 400 mm, max. Baulänge: 6000 mm.
L-Line: min. Baulänge 400 mm, max. Baulänge 3000 mm.
Bitte kontaktieren Sie MEINERTZ für Sondergrössen und Sonderausführungen.</t>
  </si>
  <si>
    <t>Sky-Line &amp; Plint: min length 400 mm, max. length 6000 mm.
L-Line: min length 400 mm, max. length 3000 mm.
Please contact MEINERTZ for special sizes and special options.</t>
  </si>
  <si>
    <t>Sky-Line &amp; Plint: min. længde 400 mm, maks. længde 6000 mm. 
L-Line: min. længde 400 mm, maks. længde 3000 mm. 
Kontakt venligst MEINERTZ for specialstørrelser og specialløsninger.</t>
  </si>
  <si>
    <t>Bitte beachten Sie, dass die Leistung kalkuliert worden ist</t>
  </si>
  <si>
    <t>Please note, the output is estimated</t>
  </si>
  <si>
    <t>Bemærk venligst, at ydelserne er estimeret</t>
  </si>
  <si>
    <t>L-Line (LL)</t>
  </si>
  <si>
    <t>Sub overskrift 1</t>
  </si>
  <si>
    <t>Sky-Line (SL) &amp; Plint (SP)</t>
  </si>
  <si>
    <t>SKYLINE, PLINT &amp; L-LINE</t>
  </si>
  <si>
    <t>SkyLine / L-Line</t>
  </si>
  <si>
    <t>Min. Baulänge: 400 mm. Max. Baulänge: 6000 mm (TF 3200 mm). 
Bitte kontaktieren Sie MEINERTZ für Sondergrössen und Sonderausführungen.</t>
  </si>
  <si>
    <t>Min length: 400 mm. Max. length 6000 mm (TF 3200 mm). 
Please contact MEINERTZ for special sizes and special options.</t>
  </si>
  <si>
    <t>Min. Længde: 400 mm. Maks. Længde: 6000 mm (TF 3200 mm). 
Kontakt venligst MEINERTZ for specialstørrelser og specialløsninger.</t>
  </si>
  <si>
    <t>KONVEKTOR / RADIATOR</t>
  </si>
  <si>
    <t>CONVECTOR / RADIATOR</t>
  </si>
  <si>
    <t>Konvektorer / Radiatorer</t>
  </si>
  <si>
    <t>Min. Baulänge: 400 mm. Max. Baulänge: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</si>
  <si>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</si>
  <si>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</si>
  <si>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PROLINE</t>
  </si>
  <si>
    <t>ProLine</t>
  </si>
  <si>
    <t>Leistung = Watt/meter * meter bei den definierten Temperaturen Sätze</t>
  </si>
  <si>
    <t>Output = Watt/meter * meter at the defined temperature sets</t>
  </si>
  <si>
    <t>Ydelse = Watt/meter * meter ved de definerede temparatursæt</t>
  </si>
  <si>
    <t>Beregning</t>
  </si>
  <si>
    <t>Min. Länge: 400 mm. Max. 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</si>
  <si>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</si>
  <si>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</si>
  <si>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GLATTROHR</t>
  </si>
  <si>
    <t>PLAIN TUBE</t>
  </si>
  <si>
    <t>GLATRØR</t>
  </si>
  <si>
    <t>Glatrør</t>
  </si>
  <si>
    <t>RIPPENROHR</t>
  </si>
  <si>
    <t>FINNED TUBE</t>
  </si>
  <si>
    <t>RIBBERØR</t>
  </si>
  <si>
    <t>Ribberør</t>
  </si>
  <si>
    <t>Die Leistungsberechnung ist informativ. Reservierungen sind für Fehler oder Ungenauigkeiten in der Leistungsberechnung vorgenommen. Im Falle der Nichtübereinstimmung mit den offiziellen Daten in MEINERTZ Broschüren und auf www.meinertz.com, ist die offizielle Daten erhoben.</t>
  </si>
  <si>
    <t>The heat output calculation is informative. Reservations are made for any errors or inaccuracies in the heat output calculation. In case of non-conformity to the official data in MEINERTZ brochures and on www.meinertz.com, the official data is applicable.</t>
  </si>
  <si>
    <t>Disclaimer</t>
  </si>
  <si>
    <t>Umrechnungsfakt.</t>
  </si>
  <si>
    <t>Conversion factor</t>
  </si>
  <si>
    <t>Nominal Leistung</t>
  </si>
  <si>
    <t>Nominal output</t>
  </si>
  <si>
    <t>Wand</t>
  </si>
  <si>
    <t>Wall</t>
  </si>
  <si>
    <t>Væg</t>
  </si>
  <si>
    <t>Seitenroste</t>
  </si>
  <si>
    <t>Side grill</t>
  </si>
  <si>
    <t>Siderist</t>
  </si>
  <si>
    <t>Roste</t>
  </si>
  <si>
    <t>Grill</t>
  </si>
  <si>
    <t>Rist</t>
  </si>
  <si>
    <t>Flad front</t>
  </si>
  <si>
    <t>Konvektor</t>
  </si>
  <si>
    <t>Convector</t>
  </si>
  <si>
    <t>Wasserführenden Rohr</t>
  </si>
  <si>
    <t>Water carrying tube</t>
  </si>
  <si>
    <t>Vandfyldt rør</t>
  </si>
  <si>
    <t>Watt/BTU</t>
  </si>
  <si>
    <t>Bauhöhe</t>
  </si>
  <si>
    <t>Højde</t>
  </si>
  <si>
    <t>Baulänge</t>
  </si>
  <si>
    <t>Længde</t>
  </si>
  <si>
    <t>Typ (Rohre)</t>
  </si>
  <si>
    <t>Type (tubes)</t>
  </si>
  <si>
    <t>Type (rør)</t>
  </si>
  <si>
    <t>Typ</t>
  </si>
  <si>
    <t>Type</t>
  </si>
  <si>
    <t>Konfiguration</t>
  </si>
  <si>
    <t>Configuration</t>
  </si>
  <si>
    <t>Bauhöhe - mm</t>
  </si>
  <si>
    <t>Height - mm</t>
  </si>
  <si>
    <t>Højde - mm</t>
  </si>
  <si>
    <t>Baulänge - mm</t>
  </si>
  <si>
    <t>Length - mm</t>
  </si>
  <si>
    <t>Længde - mm</t>
  </si>
  <si>
    <t>Ydelse - watt</t>
  </si>
  <si>
    <t>Rum</t>
  </si>
  <si>
    <t>Retur</t>
  </si>
  <si>
    <t>Fremløb</t>
  </si>
  <si>
    <t>Leistung, Länge oder Höhe wählen</t>
  </si>
  <si>
    <t>Select output, length or height</t>
  </si>
  <si>
    <t>Vælg ydelse, længde eller højde</t>
  </si>
  <si>
    <t>Vælg ydelse / længde / højde</t>
  </si>
  <si>
    <t>Leistung oder Länge wählen</t>
  </si>
  <si>
    <t>Select output or length</t>
  </si>
  <si>
    <t>Vælg ydelse eller længde</t>
  </si>
  <si>
    <t>Vælg ydelse / længde</t>
  </si>
  <si>
    <t>Wählen Temperatursatz °C</t>
  </si>
  <si>
    <t>Select temperature set  °C</t>
  </si>
  <si>
    <t>Vælg temperartursæt °C</t>
  </si>
  <si>
    <t>Vælg temperatur sæt</t>
  </si>
  <si>
    <t>Wählen Temperaturen °C</t>
  </si>
  <si>
    <t>Select temperatures  °C</t>
  </si>
  <si>
    <t>Vælg temperarturer °C</t>
  </si>
  <si>
    <t>Vælg temperatur</t>
  </si>
  <si>
    <t>Generelt</t>
  </si>
  <si>
    <t>VERTICAL</t>
  </si>
  <si>
    <t>Vertical</t>
  </si>
  <si>
    <t>LEISTUNG BERECHNUNG</t>
  </si>
  <si>
    <t>OUTPUT CALCULATION</t>
  </si>
  <si>
    <t>BEREGNING AF YDELSER</t>
  </si>
  <si>
    <t>Menu</t>
  </si>
  <si>
    <t>Deutsch</t>
  </si>
  <si>
    <t>English</t>
  </si>
  <si>
    <t>Dansk</t>
  </si>
  <si>
    <t>BTU</t>
  </si>
  <si>
    <t>Sprog Index:</t>
  </si>
  <si>
    <t>SKYLINE</t>
  </si>
  <si>
    <t>Ingen lameller</t>
  </si>
  <si>
    <t>Fradrag</t>
  </si>
  <si>
    <t>Frontplade</t>
  </si>
  <si>
    <t>01</t>
  </si>
  <si>
    <t>02</t>
  </si>
  <si>
    <t>03</t>
  </si>
  <si>
    <t>TLX</t>
  </si>
  <si>
    <t>TLFX</t>
  </si>
  <si>
    <t>Frem</t>
  </si>
  <si>
    <t>Q = Qn * (∆t / ∆tn)n1   &amp;   (∆t / ∆tn)n1 = ((tfrem - tretur)/Ln((tfrem - tstue)/(tretur - trum)))n1</t>
  </si>
  <si>
    <t>Room (C°)</t>
  </si>
  <si>
    <t>TOPLINE SLIM WITH TOP GRILL</t>
  </si>
  <si>
    <t>TOPLINE WITH FRONT PLATE AND TOP GRILL</t>
  </si>
  <si>
    <t>TOPLINE SLIM WITH FRONT PLATE AND TOP GRILL</t>
  </si>
  <si>
    <r>
      <t>Q = Q</t>
    </r>
    <r>
      <rPr>
        <vertAlign val="subscript"/>
        <sz val="8"/>
        <rFont val="Arial"/>
        <family val="2"/>
      </rPr>
      <t>n</t>
    </r>
    <r>
      <rPr>
        <sz val="8"/>
        <rFont val="Arial"/>
        <family val="2"/>
      </rPr>
      <t xml:space="preserve"> * (∆t / ∆tn)</t>
    </r>
    <r>
      <rPr>
        <vertAlign val="superscript"/>
        <sz val="8"/>
        <rFont val="Arial"/>
        <family val="2"/>
      </rPr>
      <t>n1</t>
    </r>
    <r>
      <rPr>
        <sz val="8"/>
        <rFont val="Arial"/>
        <family val="2"/>
      </rPr>
      <t xml:space="preserve">   &amp;   (∆t / ∆tn)</t>
    </r>
    <r>
      <rPr>
        <vertAlign val="superscript"/>
        <sz val="8"/>
        <rFont val="Arial"/>
        <family val="2"/>
      </rPr>
      <t>n1</t>
    </r>
    <r>
      <rPr>
        <sz val="8"/>
        <rFont val="Arial"/>
        <family val="2"/>
      </rPr>
      <t xml:space="preserve"> = ((t</t>
    </r>
    <r>
      <rPr>
        <vertAlign val="subscript"/>
        <sz val="8"/>
        <rFont val="Arial"/>
        <family val="2"/>
      </rPr>
      <t>frem</t>
    </r>
    <r>
      <rPr>
        <sz val="8"/>
        <rFont val="Arial"/>
        <family val="2"/>
      </rPr>
      <t xml:space="preserve"> - t</t>
    </r>
    <r>
      <rPr>
        <vertAlign val="subscript"/>
        <sz val="8"/>
        <rFont val="Arial"/>
        <family val="2"/>
      </rPr>
      <t>retur</t>
    </r>
    <r>
      <rPr>
        <sz val="8"/>
        <rFont val="Arial"/>
        <family val="2"/>
      </rPr>
      <t>)/Ln((t</t>
    </r>
    <r>
      <rPr>
        <vertAlign val="subscript"/>
        <sz val="8"/>
        <rFont val="Arial"/>
        <family val="2"/>
      </rPr>
      <t>frem</t>
    </r>
    <r>
      <rPr>
        <sz val="8"/>
        <rFont val="Arial"/>
        <family val="2"/>
      </rPr>
      <t xml:space="preserve"> - t</t>
    </r>
    <r>
      <rPr>
        <vertAlign val="subscript"/>
        <sz val="8"/>
        <rFont val="Arial"/>
        <family val="2"/>
      </rPr>
      <t>stue</t>
    </r>
    <r>
      <rPr>
        <sz val="8"/>
        <rFont val="Arial"/>
        <family val="2"/>
      </rPr>
      <t>)/(t</t>
    </r>
    <r>
      <rPr>
        <vertAlign val="subscript"/>
        <sz val="8"/>
        <rFont val="Arial"/>
        <family val="2"/>
      </rPr>
      <t>retur</t>
    </r>
    <r>
      <rPr>
        <sz val="8"/>
        <rFont val="Arial"/>
        <family val="2"/>
      </rPr>
      <t xml:space="preserve"> - t</t>
    </r>
    <r>
      <rPr>
        <vertAlign val="subscript"/>
        <sz val="8"/>
        <rFont val="Arial"/>
        <family val="2"/>
      </rPr>
      <t>rum</t>
    </r>
    <r>
      <rPr>
        <sz val="8"/>
        <rFont val="Arial"/>
        <family val="2"/>
      </rPr>
      <t>)))</t>
    </r>
    <r>
      <rPr>
        <vertAlign val="superscript"/>
        <sz val="8"/>
        <rFont val="Arial"/>
        <family val="2"/>
      </rPr>
      <t>n1</t>
    </r>
  </si>
  <si>
    <t>CL / TL</t>
  </si>
  <si>
    <t>CLX / TLX</t>
  </si>
  <si>
    <t>LKK G33</t>
  </si>
  <si>
    <t>LKK G42</t>
  </si>
  <si>
    <t>LKK G48</t>
  </si>
  <si>
    <t>LKK G60</t>
  </si>
  <si>
    <t>LKK G76</t>
  </si>
  <si>
    <t>LKK G101</t>
  </si>
  <si>
    <t>CONLINE &amp; TOPLINE</t>
  </si>
  <si>
    <t>CONLINE &amp; TOPLINE WITH TOP GRILL</t>
  </si>
  <si>
    <t>SP03</t>
  </si>
  <si>
    <t>SP04</t>
  </si>
  <si>
    <t>SP05</t>
  </si>
  <si>
    <t>SP06</t>
  </si>
  <si>
    <t>SP07</t>
  </si>
  <si>
    <t>SP08</t>
  </si>
  <si>
    <t>SP09</t>
  </si>
  <si>
    <t>SP10</t>
  </si>
  <si>
    <t>SP11</t>
  </si>
  <si>
    <t>SP12</t>
  </si>
  <si>
    <t>SP13</t>
  </si>
  <si>
    <t>SP14</t>
  </si>
  <si>
    <t>SKYLINE PLINT</t>
  </si>
  <si>
    <t>Rapport lgd.</t>
  </si>
  <si>
    <t>W/m</t>
  </si>
  <si>
    <t>Rapport ydelse</t>
  </si>
  <si>
    <t>Testet lgd.</t>
  </si>
  <si>
    <t>PL030500</t>
  </si>
  <si>
    <t>PL040500</t>
  </si>
  <si>
    <t>PL050500</t>
  </si>
  <si>
    <t>PL060600</t>
  </si>
  <si>
    <t>PL070700</t>
  </si>
  <si>
    <t>PL080503</t>
  </si>
  <si>
    <t>PL090504</t>
  </si>
  <si>
    <t>PL100505</t>
  </si>
  <si>
    <t>PL110605</t>
  </si>
  <si>
    <t>PL120606</t>
  </si>
  <si>
    <t>PL130706</t>
  </si>
  <si>
    <t>PL140707</t>
  </si>
  <si>
    <t>Dybder</t>
  </si>
  <si>
    <t>Dybde beregning</t>
  </si>
  <si>
    <t>PL090500</t>
  </si>
  <si>
    <t>Calculating %</t>
  </si>
  <si>
    <t>Calculation method</t>
  </si>
  <si>
    <t>Standard højde</t>
  </si>
  <si>
    <t>mm</t>
  </si>
  <si>
    <t>LL03</t>
  </si>
  <si>
    <t>LL04</t>
  </si>
  <si>
    <t>LL05</t>
  </si>
  <si>
    <t>LL06</t>
  </si>
  <si>
    <t>LL07</t>
  </si>
  <si>
    <t>LL08</t>
  </si>
  <si>
    <t>LL09</t>
  </si>
  <si>
    <t>LL10</t>
  </si>
  <si>
    <t>LL11</t>
  </si>
  <si>
    <t>LL12</t>
  </si>
  <si>
    <t>LL13</t>
  </si>
  <si>
    <t>LL14</t>
  </si>
  <si>
    <t>DSL factor</t>
  </si>
  <si>
    <t>Rechenmethode</t>
  </si>
  <si>
    <t>Vorlauf (C°)</t>
  </si>
  <si>
    <t>Fremløb (C°)</t>
  </si>
  <si>
    <t>Retur (C°)</t>
  </si>
  <si>
    <t>Rücklauf (C°)</t>
  </si>
  <si>
    <t>Rum (C°)</t>
  </si>
  <si>
    <t>Zimmer (C°)</t>
  </si>
  <si>
    <t xml:space="preserve">Ydelse ved </t>
  </si>
  <si>
    <t xml:space="preserve">Output at </t>
  </si>
  <si>
    <t xml:space="preserve">Leistung bei </t>
  </si>
  <si>
    <t>Arithmetic</t>
  </si>
  <si>
    <t>Arithmetik</t>
  </si>
  <si>
    <t>Beregningstype A</t>
  </si>
  <si>
    <t>Beregningstype B</t>
  </si>
  <si>
    <t>Logarithmisch</t>
  </si>
  <si>
    <t>Logarithmic</t>
  </si>
  <si>
    <t>Dybde</t>
  </si>
  <si>
    <t>Grav dybde</t>
  </si>
  <si>
    <t>Skyline</t>
  </si>
  <si>
    <t>Skyline Plint</t>
  </si>
  <si>
    <t>L-Line</t>
  </si>
  <si>
    <t>SKYLINE PLINTH</t>
  </si>
  <si>
    <t>L-LINE</t>
  </si>
  <si>
    <r>
      <t>Q = K</t>
    </r>
    <r>
      <rPr>
        <vertAlign val="subscript"/>
        <sz val="8"/>
        <rFont val="Arial"/>
        <family val="2"/>
      </rPr>
      <t>m</t>
    </r>
    <r>
      <rPr>
        <sz val="8"/>
        <rFont val="Arial"/>
        <family val="2"/>
      </rPr>
      <t xml:space="preserve"> * ∆T</t>
    </r>
    <r>
      <rPr>
        <vertAlign val="superscript"/>
        <sz val="8"/>
        <rFont val="Arial"/>
        <family val="2"/>
      </rPr>
      <t>n</t>
    </r>
  </si>
  <si>
    <t>SkyLine</t>
  </si>
  <si>
    <t>SkyLine Plint</t>
  </si>
  <si>
    <t>Udregnet Km ved 75/65/20</t>
  </si>
  <si>
    <t>TSFX</t>
  </si>
  <si>
    <t>TSX</t>
  </si>
  <si>
    <t>TS</t>
  </si>
  <si>
    <t>TOPLINE SLIM</t>
  </si>
  <si>
    <t>Prod. Bredde</t>
  </si>
  <si>
    <t>Prod. Width</t>
  </si>
  <si>
    <t>PLSK030500</t>
  </si>
  <si>
    <t>PLSK040500</t>
  </si>
  <si>
    <t>PLSK050500</t>
  </si>
  <si>
    <t>PLSK060600</t>
  </si>
  <si>
    <t>PLSK070700</t>
  </si>
  <si>
    <t>PLSK080503</t>
  </si>
  <si>
    <t>PLSK090504</t>
  </si>
  <si>
    <t>PLSK100505</t>
  </si>
  <si>
    <t>PLSK110605</t>
  </si>
  <si>
    <t>PLSK120606</t>
  </si>
  <si>
    <t>PLSK130706</t>
  </si>
  <si>
    <t>PLSK140707</t>
  </si>
  <si>
    <t>Tolerance</t>
  </si>
  <si>
    <t>For ProLine with steeltrench, it is recommended to calculate an adjustment tolerance of min. 10mm according to the trench depth.</t>
  </si>
  <si>
    <t>Ved ProLine med stålkassette anbefales at beregne en justerings tolerance på min. 10mm ifh. gravdybden.</t>
  </si>
  <si>
    <t>Trench / Steel trench depth</t>
  </si>
  <si>
    <t>Für ProLine mit Stahlkassette wird empfohlen, eine Verstelltoleranz von min. 10mm gem die Grabentiefe.</t>
  </si>
  <si>
    <t>Stahlkassette / Grabentiefe</t>
  </si>
  <si>
    <t>Stålkassette / Grav dybde</t>
  </si>
  <si>
    <t>CL&amp;TL</t>
  </si>
  <si>
    <t>TLX/CLX</t>
  </si>
  <si>
    <t>CONLINE &amp; TOPLINE MED TOP GRILL</t>
  </si>
  <si>
    <t>TOPLINE MIT FRONTPLATTE UND OBERGITTER</t>
  </si>
  <si>
    <t>TOPLINE SLIM MIT OBERGITTER</t>
  </si>
  <si>
    <t>CONLINE &amp; TOPLINE MIT OBERGITTER</t>
  </si>
  <si>
    <t>TOPLINE SLIM MIT FRONTPLATTE UND OBERGITTER</t>
  </si>
  <si>
    <t>TOPLINE SLIM MED TOP GRILL</t>
  </si>
  <si>
    <t>TOPLINE MED FRONTPLADE OG TOP GRILL</t>
  </si>
  <si>
    <t>Grav/Stålkassette</t>
  </si>
  <si>
    <t>Trench / Steel trench</t>
  </si>
  <si>
    <t>Stahlkassette / Graben</t>
  </si>
  <si>
    <t>Grav</t>
  </si>
  <si>
    <t>Produktbreite</t>
  </si>
  <si>
    <t>TLXF</t>
  </si>
  <si>
    <t>TSXF</t>
  </si>
  <si>
    <t>Front plate</t>
  </si>
  <si>
    <t>Frontplatte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</si>
</sst>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00"/>
    <numFmt numFmtId="165" formatCode="0.0000"/>
    <numFmt numFmtId="166" formatCode="0.000"/>
    <numFmt numFmtId="167" formatCode="0.00000"/>
    <numFmt numFmtId="168" formatCode="0.0%"/>
  </numFmts>
  <fonts count="27" x14ac:knownFonts="1">
    <font>
      <sz val="11"/>
      <color theme="1"/>
      <name val="Calibri"/>
      <family val="2"/>
      <scheme val="minor"/>
    </font>
    <font>
      <b/>
      <sz val="11"/>
      <color theme="0"/>
      <name val="Calibri"/>
      <family val="2"/>
      <scheme val="minor"/>
    </font>
    <font>
      <sz val="8"/>
      <name val="Calibri"/>
      <family val="2"/>
      <scheme val="minor"/>
    </font>
    <font>
      <sz val="8"/>
      <color theme="1"/>
      <name val="Calibri"/>
      <family val="2"/>
    </font>
    <font>
      <sz val="11"/>
      <color theme="1"/>
      <name val="Calibri"/>
      <family val="2"/>
      <scheme val="minor"/>
    </font>
    <font>
      <b/>
      <sz val="8"/>
      <color theme="1"/>
      <name val="Calibri"/>
      <family val="2"/>
    </font>
    <font>
      <b/>
      <sz val="16"/>
      <color theme="1"/>
      <name val="Calibri"/>
      <family val="2"/>
    </font>
    <font>
      <sz val="8"/>
      <name val="Calibri"/>
      <family val="2"/>
    </font>
    <font>
      <sz val="10"/>
      <color theme="0"/>
      <name val="Arial"/>
      <family val="2"/>
    </font>
    <font>
      <b/>
      <sz val="10"/>
      <color theme="0"/>
      <name val="Arial"/>
      <family val="2"/>
    </font>
    <font>
      <sz val="10"/>
      <name val="Arial"/>
      <family val="2"/>
    </font>
    <font>
      <b/>
      <sz val="10"/>
      <name val="Arial"/>
      <family val="2"/>
    </font>
    <font>
      <i/>
      <sz val="10"/>
      <name val="Arial"/>
      <family val="2"/>
    </font>
    <font>
      <b/>
      <sz val="10"/>
      <color indexed="9"/>
      <name val="Arial"/>
      <family val="2"/>
    </font>
    <font>
      <b/>
      <sz val="16"/>
      <name val="Arial"/>
      <family val="2"/>
    </font>
    <font>
      <b/>
      <sz val="8"/>
      <name val="Arial"/>
      <family val="2"/>
    </font>
    <font>
      <sz val="8"/>
      <name val="Arial"/>
      <family val="2"/>
    </font>
    <font>
      <vertAlign val="subscript"/>
      <sz val="8"/>
      <name val="Arial"/>
      <family val="2"/>
    </font>
    <font>
      <vertAlign val="superscript"/>
      <sz val="8"/>
      <name val="Arial"/>
      <family val="2"/>
    </font>
    <font>
      <sz val="8"/>
      <color theme="0"/>
      <name val="Arial"/>
      <family val="2"/>
    </font>
    <font>
      <sz val="10"/>
      <color rgb="FFFF0000"/>
      <name val="Arial"/>
      <family val="2"/>
    </font>
    <font>
      <sz val="10"/>
      <color theme="1"/>
      <name val="Arial"/>
      <family val="2"/>
    </font>
    <font>
      <sz val="8"/>
      <color theme="1"/>
      <name val="Arial"/>
      <family val="2"/>
    </font>
    <font>
      <b/>
      <sz val="10"/>
      <color theme="1"/>
      <name val="Arial"/>
      <family val="2"/>
    </font>
    <font>
      <b/>
      <sz val="8"/>
      <color theme="1"/>
      <name val="Arial"/>
      <family val="2"/>
    </font>
    <font>
      <b/>
      <sz val="11"/>
      <color theme="1"/>
      <name val="Calibri"/>
      <family val="2"/>
      <scheme val="minor"/>
    </font>
    <font>
      <i/>
      <sz val="10"/>
      <color theme="0"/>
      <name val="Arial"/>
      <family val="2"/>
    </font>
  </fonts>
  <fills count="2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lightUp">
        <fgColor theme="9" tint="-0.499984740745262"/>
        <bgColor theme="0" tint="-0.249977111117893"/>
      </patternFill>
    </fill>
    <fill>
      <patternFill patternType="solid">
        <fgColor theme="0" tint="-0.249977111117893"/>
        <bgColor theme="9" tint="-0.499984740745262"/>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theme="1"/>
        <bgColor theme="1"/>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3" fillId="0" borderId="0" xfId="0" applyFont="1"/>
    <xf numFmtId="3" fontId="3" fillId="0" borderId="0" xfId="0" applyNumberFormat="1" applyFont="1"/>
    <xf numFmtId="166" fontId="3" fillId="0" borderId="0" xfId="0" applyNumberFormat="1" applyFont="1"/>
    <xf numFmtId="0" fontId="5" fillId="0" borderId="0" xfId="0" applyFont="1"/>
    <xf numFmtId="0" fontId="6" fillId="0" borderId="0" xfId="0" applyFont="1"/>
    <xf numFmtId="3" fontId="6" fillId="0" borderId="0" xfId="0" applyNumberFormat="1"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7" fillId="0" borderId="0" xfId="0" applyFont="1" applyAlignment="1" applyProtection="1">
      <alignment horizontal="left"/>
      <protection locked="0" hidden="1"/>
    </xf>
    <xf numFmtId="0" fontId="5" fillId="0" borderId="0" xfId="0" applyFont="1" applyAlignment="1">
      <alignment horizontal="left"/>
    </xf>
    <xf numFmtId="0" fontId="3" fillId="5" borderId="0" xfId="0" applyFont="1" applyFill="1"/>
    <xf numFmtId="0" fontId="3" fillId="9" borderId="0" xfId="0" applyFont="1" applyFill="1"/>
    <xf numFmtId="0" fontId="3" fillId="3" borderId="0" xfId="0" applyFont="1" applyFill="1"/>
    <xf numFmtId="9" fontId="6" fillId="0" borderId="0" xfId="2" applyFont="1"/>
    <xf numFmtId="9" fontId="3" fillId="0" borderId="0" xfId="2" applyFont="1"/>
    <xf numFmtId="168" fontId="3" fillId="0" borderId="0" xfId="2" applyNumberFormat="1" applyFont="1"/>
    <xf numFmtId="49" fontId="3" fillId="9" borderId="0" xfId="0" applyNumberFormat="1" applyFont="1" applyFill="1"/>
    <xf numFmtId="49" fontId="3" fillId="3" borderId="0" xfId="0" applyNumberFormat="1" applyFont="1" applyFill="1"/>
    <xf numFmtId="0" fontId="3" fillId="8" borderId="0" xfId="0" applyFont="1" applyFill="1"/>
    <xf numFmtId="0" fontId="3" fillId="11" borderId="0" xfId="0" applyFont="1" applyFill="1"/>
    <xf numFmtId="49" fontId="3" fillId="11" borderId="0" xfId="0" applyNumberFormat="1" applyFont="1" applyFill="1"/>
    <xf numFmtId="0" fontId="3" fillId="4" borderId="0" xfId="0" applyFont="1" applyFill="1"/>
    <xf numFmtId="49" fontId="3" fillId="4" borderId="0" xfId="0" applyNumberFormat="1" applyFont="1" applyFill="1"/>
    <xf numFmtId="0" fontId="3" fillId="12" borderId="0" xfId="0" applyFont="1" applyFill="1"/>
    <xf numFmtId="0" fontId="3" fillId="2" borderId="0" xfId="0" applyFont="1" applyFill="1"/>
    <xf numFmtId="0" fontId="3" fillId="7" borderId="0" xfId="0" applyFont="1" applyFill="1"/>
    <xf numFmtId="0" fontId="3" fillId="13" borderId="0" xfId="0" applyFont="1" applyFill="1"/>
    <xf numFmtId="49" fontId="3" fillId="13" borderId="0" xfId="0" applyNumberFormat="1" applyFont="1" applyFill="1"/>
    <xf numFmtId="0" fontId="3" fillId="14" borderId="0" xfId="0" applyFont="1" applyFill="1"/>
    <xf numFmtId="1" fontId="3" fillId="0" borderId="0" xfId="0" applyNumberFormat="1" applyFont="1"/>
    <xf numFmtId="1" fontId="10" fillId="14" borderId="1" xfId="0" applyNumberFormat="1" applyFont="1" applyFill="1" applyBorder="1" applyAlignment="1" applyProtection="1">
      <alignment horizontal="center" vertical="center"/>
      <protection locked="0"/>
    </xf>
    <xf numFmtId="0" fontId="10" fillId="14" borderId="1" xfId="0" applyFont="1" applyFill="1" applyBorder="1" applyAlignment="1" applyProtection="1">
      <alignment horizontal="center" vertical="center"/>
      <protection locked="0"/>
    </xf>
    <xf numFmtId="0" fontId="3" fillId="8" borderId="13" xfId="0" applyFont="1" applyFill="1" applyBorder="1"/>
    <xf numFmtId="0" fontId="3" fillId="16" borderId="1" xfId="0" applyFont="1" applyFill="1" applyBorder="1"/>
    <xf numFmtId="0" fontId="3" fillId="8" borderId="12" xfId="0" applyFont="1" applyFill="1" applyBorder="1"/>
    <xf numFmtId="0" fontId="3" fillId="8" borderId="14" xfId="0" applyFont="1" applyFill="1" applyBorder="1"/>
    <xf numFmtId="0" fontId="3" fillId="17" borderId="0" xfId="0" applyFont="1" applyFill="1"/>
    <xf numFmtId="0" fontId="3" fillId="8" borderId="8" xfId="0" applyFont="1" applyFill="1" applyBorder="1"/>
    <xf numFmtId="0" fontId="3" fillId="8" borderId="7" xfId="0" applyFont="1" applyFill="1" applyBorder="1"/>
    <xf numFmtId="0" fontId="3" fillId="8" borderId="9" xfId="0" applyFont="1" applyFill="1" applyBorder="1"/>
    <xf numFmtId="0" fontId="3" fillId="18" borderId="1" xfId="0" applyFont="1" applyFill="1" applyBorder="1"/>
    <xf numFmtId="0" fontId="3" fillId="6" borderId="1" xfId="0" applyFont="1" applyFill="1" applyBorder="1"/>
    <xf numFmtId="0" fontId="3" fillId="19" borderId="1" xfId="0" applyFont="1" applyFill="1" applyBorder="1"/>
    <xf numFmtId="44" fontId="11" fillId="8" borderId="15" xfId="1" applyFont="1" applyFill="1" applyBorder="1" applyAlignment="1" applyProtection="1">
      <alignment vertical="center"/>
    </xf>
    <xf numFmtId="44" fontId="11" fillId="8" borderId="16" xfId="1" applyFont="1" applyFill="1" applyBorder="1" applyAlignment="1" applyProtection="1">
      <alignment vertical="center"/>
    </xf>
    <xf numFmtId="44" fontId="11" fillId="8" borderId="17" xfId="1" applyFont="1" applyFill="1" applyBorder="1" applyAlignment="1" applyProtection="1">
      <alignment vertical="center"/>
    </xf>
    <xf numFmtId="44" fontId="11" fillId="0" borderId="0" xfId="1" applyFont="1" applyFill="1" applyBorder="1" applyAlignment="1" applyProtection="1">
      <alignment vertical="center"/>
    </xf>
    <xf numFmtId="0" fontId="1" fillId="21" borderId="18" xfId="0" applyFont="1" applyFill="1" applyBorder="1"/>
    <xf numFmtId="0" fontId="0" fillId="0" borderId="18" xfId="0" applyBorder="1"/>
    <xf numFmtId="0" fontId="0" fillId="0" borderId="19" xfId="0" applyBorder="1"/>
    <xf numFmtId="0" fontId="3" fillId="6" borderId="10" xfId="0" applyFont="1" applyFill="1" applyBorder="1"/>
    <xf numFmtId="0" fontId="3" fillId="6" borderId="3" xfId="0" applyFont="1" applyFill="1" applyBorder="1"/>
    <xf numFmtId="0" fontId="3" fillId="16" borderId="10" xfId="0" applyFont="1" applyFill="1" applyBorder="1"/>
    <xf numFmtId="0" fontId="3" fillId="16" borderId="5" xfId="0" applyFont="1" applyFill="1" applyBorder="1"/>
    <xf numFmtId="0" fontId="3" fillId="16" borderId="2" xfId="0" applyFont="1" applyFill="1" applyBorder="1"/>
    <xf numFmtId="0" fontId="3" fillId="16" borderId="9" xfId="0" applyFont="1" applyFill="1" applyBorder="1"/>
    <xf numFmtId="0" fontId="3" fillId="16" borderId="11" xfId="0" applyFont="1" applyFill="1" applyBorder="1"/>
    <xf numFmtId="0" fontId="3" fillId="16" borderId="4" xfId="0" applyFont="1" applyFill="1" applyBorder="1"/>
    <xf numFmtId="0" fontId="3" fillId="16" borderId="6" xfId="0" applyFont="1" applyFill="1" applyBorder="1"/>
    <xf numFmtId="44" fontId="11" fillId="8" borderId="0" xfId="1" applyFont="1" applyFill="1" applyBorder="1" applyAlignment="1" applyProtection="1">
      <alignment vertical="center"/>
    </xf>
    <xf numFmtId="1" fontId="10" fillId="0" borderId="0" xfId="0" applyNumberFormat="1" applyFont="1" applyAlignment="1">
      <alignment vertical="center"/>
    </xf>
    <xf numFmtId="1" fontId="8" fillId="0" borderId="0" xfId="0" applyNumberFormat="1" applyFont="1" applyAlignment="1">
      <alignment vertical="center"/>
    </xf>
    <xf numFmtId="1" fontId="14" fillId="0" borderId="0" xfId="0" applyNumberFormat="1" applyFont="1" applyAlignment="1">
      <alignment vertical="center"/>
    </xf>
    <xf numFmtId="1" fontId="11" fillId="0" borderId="0" xfId="0" applyNumberFormat="1" applyFont="1" applyAlignment="1">
      <alignment vertical="center"/>
    </xf>
    <xf numFmtId="0" fontId="11" fillId="0" borderId="0" xfId="0" applyFont="1" applyAlignment="1">
      <alignment vertical="center"/>
    </xf>
    <xf numFmtId="0" fontId="13" fillId="15" borderId="0" xfId="0" applyFont="1" applyFill="1" applyAlignment="1">
      <alignment vertical="center"/>
    </xf>
    <xf numFmtId="0" fontId="13" fillId="15" borderId="0" xfId="0" applyFont="1" applyFill="1" applyAlignment="1">
      <alignment horizontal="center" vertical="center"/>
    </xf>
    <xf numFmtId="1" fontId="10" fillId="0" borderId="0" xfId="0" applyNumberFormat="1" applyFont="1" applyAlignment="1">
      <alignment horizontal="center" vertical="center"/>
    </xf>
    <xf numFmtId="1" fontId="12" fillId="8" borderId="0" xfId="0" applyNumberFormat="1" applyFont="1" applyFill="1" applyAlignment="1">
      <alignment horizontal="center" vertical="center"/>
    </xf>
    <xf numFmtId="0" fontId="15" fillId="20" borderId="0" xfId="0" applyFont="1" applyFill="1" applyAlignment="1">
      <alignment horizontal="left"/>
    </xf>
    <xf numFmtId="1" fontId="9" fillId="20" borderId="0" xfId="0" applyNumberFormat="1" applyFont="1" applyFill="1" applyAlignment="1">
      <alignment horizontal="center" vertical="center"/>
    </xf>
    <xf numFmtId="1" fontId="10" fillId="20" borderId="0" xfId="0" applyNumberFormat="1" applyFont="1" applyFill="1" applyAlignment="1">
      <alignment vertical="center"/>
    </xf>
    <xf numFmtId="0" fontId="10" fillId="8"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10" borderId="15" xfId="0" applyFont="1" applyFill="1" applyBorder="1" applyAlignment="1">
      <alignment horizontal="center" vertical="center"/>
    </xf>
    <xf numFmtId="1" fontId="11" fillId="5" borderId="15"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6" xfId="0" applyFont="1" applyFill="1" applyBorder="1" applyAlignment="1">
      <alignment horizontal="center" vertical="center"/>
    </xf>
    <xf numFmtId="0" fontId="10" fillId="10" borderId="16" xfId="0" applyFont="1" applyFill="1" applyBorder="1" applyAlignment="1">
      <alignment horizontal="center" vertical="center"/>
    </xf>
    <xf numFmtId="1" fontId="11" fillId="5" borderId="16" xfId="0" applyNumberFormat="1" applyFont="1" applyFill="1" applyBorder="1" applyAlignment="1">
      <alignment horizontal="center" vertical="center"/>
    </xf>
    <xf numFmtId="0" fontId="10" fillId="20" borderId="16" xfId="0" applyFont="1" applyFill="1" applyBorder="1" applyAlignment="1">
      <alignment horizontal="center" vertical="center"/>
    </xf>
    <xf numFmtId="0" fontId="11" fillId="20" borderId="16" xfId="0" applyFont="1" applyFill="1" applyBorder="1" applyAlignment="1">
      <alignment horizontal="center" vertical="center"/>
    </xf>
    <xf numFmtId="1" fontId="11" fillId="20" borderId="16" xfId="0" applyNumberFormat="1" applyFont="1" applyFill="1" applyBorder="1" applyAlignment="1">
      <alignment horizontal="center" vertical="center"/>
    </xf>
    <xf numFmtId="0" fontId="10"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10" fillId="10" borderId="17"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1" fontId="11" fillId="8" borderId="15" xfId="0" applyNumberFormat="1" applyFont="1" applyFill="1" applyBorder="1" applyAlignment="1">
      <alignment horizontal="left" vertical="center"/>
    </xf>
    <xf numFmtId="1" fontId="11" fillId="8" borderId="16" xfId="0" applyNumberFormat="1" applyFont="1" applyFill="1" applyBorder="1" applyAlignment="1">
      <alignment horizontal="left" vertical="center"/>
    </xf>
    <xf numFmtId="1" fontId="11" fillId="8" borderId="17" xfId="0" applyNumberFormat="1" applyFont="1" applyFill="1" applyBorder="1" applyAlignment="1">
      <alignment horizontal="left" vertical="center"/>
    </xf>
    <xf numFmtId="1" fontId="11" fillId="0" borderId="0" xfId="0" applyNumberFormat="1"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1" fontId="16" fillId="0" borderId="0" xfId="0" applyNumberFormat="1" applyFont="1" applyAlignment="1">
      <alignment horizontal="left" vertical="center"/>
    </xf>
    <xf numFmtId="0" fontId="1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1" fontId="21" fillId="0" borderId="0" xfId="0" applyNumberFormat="1" applyFont="1" applyAlignment="1">
      <alignment vertical="center"/>
    </xf>
    <xf numFmtId="1" fontId="11" fillId="8" borderId="0" xfId="0" applyNumberFormat="1" applyFont="1" applyFill="1" applyAlignment="1">
      <alignment horizontal="left" vertical="center"/>
    </xf>
    <xf numFmtId="0" fontId="15" fillId="0" borderId="0" xfId="0" applyFont="1" applyAlignment="1">
      <alignment vertical="center"/>
    </xf>
    <xf numFmtId="0" fontId="22" fillId="0" borderId="0" xfId="0" applyFont="1" applyAlignment="1">
      <alignment vertical="center"/>
    </xf>
    <xf numFmtId="0" fontId="16" fillId="0" borderId="0" xfId="0" applyFont="1" applyAlignment="1">
      <alignment horizontal="left" vertical="center"/>
    </xf>
    <xf numFmtId="1" fontId="10" fillId="0" borderId="0" xfId="0" applyNumberFormat="1" applyFont="1" applyAlignment="1">
      <alignment horizontal="left" vertical="center"/>
    </xf>
    <xf numFmtId="1" fontId="10" fillId="20" borderId="1" xfId="0" applyNumberFormat="1" applyFont="1" applyFill="1" applyBorder="1" applyAlignment="1">
      <alignment horizontal="center" vertical="center"/>
    </xf>
    <xf numFmtId="0" fontId="10" fillId="0" borderId="0" xfId="0" applyFont="1" applyAlignment="1">
      <alignment vertical="center" wrapText="1"/>
    </xf>
    <xf numFmtId="0" fontId="11" fillId="8" borderId="15" xfId="0" applyFont="1" applyFill="1" applyBorder="1" applyAlignment="1">
      <alignment horizontal="right" vertical="center" indent="2"/>
    </xf>
    <xf numFmtId="1" fontId="10" fillId="10" borderId="15" xfId="0" applyNumberFormat="1" applyFont="1" applyFill="1" applyBorder="1" applyAlignment="1">
      <alignment horizontal="center" vertical="center"/>
    </xf>
    <xf numFmtId="0" fontId="11" fillId="8" borderId="16" xfId="0" applyFont="1" applyFill="1" applyBorder="1" applyAlignment="1">
      <alignment horizontal="right" vertical="center" indent="2"/>
    </xf>
    <xf numFmtId="1" fontId="10" fillId="0" borderId="0" xfId="0" applyNumberFormat="1" applyFont="1" applyAlignment="1" applyProtection="1">
      <alignment vertical="center"/>
      <protection hidden="1"/>
    </xf>
    <xf numFmtId="1" fontId="8" fillId="0" borderId="0" xfId="0" applyNumberFormat="1" applyFont="1" applyAlignment="1" applyProtection="1">
      <alignment vertical="center"/>
      <protection hidden="1"/>
    </xf>
    <xf numFmtId="1" fontId="10"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vertical="center"/>
      <protection hidden="1"/>
    </xf>
    <xf numFmtId="1" fontId="10" fillId="20" borderId="0" xfId="0" applyNumberFormat="1" applyFont="1" applyFill="1" applyAlignment="1" applyProtection="1">
      <alignment vertical="center"/>
      <protection hidden="1"/>
    </xf>
    <xf numFmtId="1" fontId="8" fillId="20" borderId="0" xfId="0" applyNumberFormat="1" applyFont="1" applyFill="1" applyAlignment="1" applyProtection="1">
      <alignment vertical="center"/>
      <protection hidden="1"/>
    </xf>
    <xf numFmtId="0" fontId="11" fillId="0" borderId="0" xfId="0" applyFont="1" applyAlignment="1" applyProtection="1">
      <alignment horizontal="left" vertical="center"/>
      <protection hidden="1"/>
    </xf>
    <xf numFmtId="1" fontId="16" fillId="0" borderId="0" xfId="0" applyNumberFormat="1" applyFont="1" applyAlignment="1" applyProtection="1">
      <alignment vertical="center"/>
      <protection hidden="1"/>
    </xf>
    <xf numFmtId="1" fontId="19"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2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21" fillId="0" borderId="8" xfId="0" applyFont="1" applyBorder="1" applyAlignment="1" applyProtection="1">
      <alignment vertical="center"/>
      <protection hidden="1"/>
    </xf>
    <xf numFmtId="0" fontId="23" fillId="0" borderId="0" xfId="0" applyFont="1" applyAlignment="1" applyProtection="1">
      <alignment vertical="center"/>
      <protection hidden="1"/>
    </xf>
    <xf numFmtId="164" fontId="10" fillId="0" borderId="0" xfId="0" applyNumberFormat="1" applyFont="1" applyAlignment="1" applyProtection="1">
      <alignment vertical="center"/>
      <protection hidden="1"/>
    </xf>
    <xf numFmtId="2" fontId="11" fillId="0" borderId="0" xfId="0" applyNumberFormat="1" applyFont="1" applyAlignment="1" applyProtection="1">
      <alignment vertical="center"/>
      <protection hidden="1"/>
    </xf>
    <xf numFmtId="2" fontId="10"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9" fontId="23" fillId="0" borderId="0" xfId="0" applyNumberFormat="1" applyFont="1" applyAlignment="1" applyProtection="1">
      <alignment vertical="center"/>
      <protection hidden="1"/>
    </xf>
    <xf numFmtId="165" fontId="10" fillId="10" borderId="0" xfId="0" applyNumberFormat="1" applyFont="1" applyFill="1" applyAlignment="1" applyProtection="1">
      <alignment vertical="center"/>
      <protection hidden="1"/>
    </xf>
    <xf numFmtId="164" fontId="10" fillId="10" borderId="0" xfId="0" applyNumberFormat="1" applyFont="1" applyFill="1" applyAlignment="1" applyProtection="1">
      <alignment vertical="center"/>
      <protection hidden="1"/>
    </xf>
    <xf numFmtId="1" fontId="10" fillId="10" borderId="0" xfId="0" applyNumberFormat="1" applyFont="1" applyFill="1" applyAlignment="1" applyProtection="1">
      <alignment vertical="center"/>
      <protection hidden="1"/>
    </xf>
    <xf numFmtId="2" fontId="11" fillId="10" borderId="0" xfId="0" applyNumberFormat="1" applyFont="1" applyFill="1" applyAlignment="1" applyProtection="1">
      <alignment vertical="center"/>
      <protection hidden="1"/>
    </xf>
    <xf numFmtId="0" fontId="10" fillId="10" borderId="0" xfId="0" applyFont="1" applyFill="1" applyAlignment="1" applyProtection="1">
      <alignment vertical="center"/>
      <protection hidden="1"/>
    </xf>
    <xf numFmtId="9" fontId="23" fillId="0" borderId="0" xfId="2" applyFont="1" applyAlignment="1" applyProtection="1">
      <alignment vertical="center"/>
      <protection hidden="1"/>
    </xf>
    <xf numFmtId="1" fontId="20" fillId="0" borderId="0" xfId="0" applyNumberFormat="1" applyFont="1" applyAlignment="1" applyProtection="1">
      <alignment vertical="center"/>
      <protection hidden="1"/>
    </xf>
    <xf numFmtId="1" fontId="21"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8"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164" fontId="21" fillId="0" borderId="0" xfId="0" applyNumberFormat="1" applyFont="1" applyAlignment="1" applyProtection="1">
      <alignment vertical="center"/>
      <protection hidden="1"/>
    </xf>
    <xf numFmtId="2" fontId="23" fillId="0" borderId="0" xfId="0" applyNumberFormat="1" applyFont="1" applyAlignment="1" applyProtection="1">
      <alignment vertical="center"/>
      <protection hidden="1"/>
    </xf>
    <xf numFmtId="1" fontId="9" fillId="0" borderId="0" xfId="0" applyNumberFormat="1" applyFont="1" applyAlignment="1" applyProtection="1">
      <alignment vertical="center"/>
      <protection hidden="1"/>
    </xf>
    <xf numFmtId="2" fontId="21" fillId="0" borderId="0" xfId="0" applyNumberFormat="1" applyFont="1" applyAlignment="1" applyProtection="1">
      <alignment vertical="center"/>
      <protection hidden="1"/>
    </xf>
    <xf numFmtId="165" fontId="21" fillId="0" borderId="0" xfId="0" applyNumberFormat="1" applyFont="1" applyAlignment="1" applyProtection="1">
      <alignment vertical="center"/>
      <protection hidden="1"/>
    </xf>
    <xf numFmtId="167" fontId="21"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vertical="center"/>
      <protection hidden="1"/>
    </xf>
    <xf numFmtId="1" fontId="11" fillId="0" borderId="0" xfId="0" applyNumberFormat="1"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1" fontId="23" fillId="0" borderId="15" xfId="0" applyNumberFormat="1" applyFont="1" applyBorder="1" applyAlignment="1" applyProtection="1">
      <alignment horizontal="center" vertical="center"/>
      <protection hidden="1"/>
    </xf>
    <xf numFmtId="9" fontId="21" fillId="0" borderId="0" xfId="2" applyFont="1" applyFill="1" applyBorder="1" applyAlignment="1" applyProtection="1">
      <alignment vertical="center"/>
      <protection hidden="1"/>
    </xf>
    <xf numFmtId="9" fontId="21" fillId="0" borderId="0" xfId="0" applyNumberFormat="1" applyFont="1" applyAlignment="1" applyProtection="1">
      <alignment vertical="center"/>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vertical="center" wrapText="1"/>
      <protection hidden="1"/>
    </xf>
    <xf numFmtId="164" fontId="23" fillId="0" borderId="0" xfId="0" applyNumberFormat="1" applyFont="1" applyAlignment="1" applyProtection="1">
      <alignment vertical="center"/>
      <protection hidden="1"/>
    </xf>
    <xf numFmtId="1" fontId="9" fillId="0" borderId="0" xfId="0" applyNumberFormat="1" applyFont="1" applyAlignment="1" applyProtection="1">
      <alignment horizontal="center" vertical="center"/>
      <protection hidden="1"/>
    </xf>
    <xf numFmtId="164" fontId="11" fillId="0" borderId="0" xfId="0" applyNumberFormat="1" applyFont="1" applyAlignment="1" applyProtection="1">
      <alignment vertical="center"/>
      <protection hidden="1"/>
    </xf>
    <xf numFmtId="0" fontId="11" fillId="0" borderId="15" xfId="0" applyFont="1" applyBorder="1" applyAlignment="1">
      <alignment horizontal="right" vertical="center" indent="2"/>
    </xf>
    <xf numFmtId="0" fontId="11" fillId="0" borderId="16" xfId="0" applyFont="1" applyBorder="1" applyAlignment="1">
      <alignment horizontal="right" vertical="center" indent="2"/>
    </xf>
    <xf numFmtId="0" fontId="25" fillId="0" borderId="0" xfId="0" applyFont="1"/>
    <xf numFmtId="0" fontId="10" fillId="0" borderId="0" xfId="0" applyFont="1" applyAlignment="1" applyProtection="1">
      <alignment vertical="center" wrapText="1"/>
      <protection hidden="1"/>
    </xf>
    <xf numFmtId="0" fontId="11" fillId="0" borderId="15" xfId="0" applyFont="1" applyBorder="1" applyAlignment="1">
      <alignment horizontal="center" vertical="center"/>
    </xf>
    <xf numFmtId="10" fontId="3" fillId="0" borderId="0" xfId="2" applyNumberFormat="1" applyFont="1"/>
    <xf numFmtId="49" fontId="26" fillId="0" borderId="0" xfId="0" applyNumberFormat="1" applyFont="1"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cellXfs>
  <cellStyles count="3">
    <cellStyle name="Currency" xfId="1" builtinId="4"/>
    <cellStyle name="Normal" xfId="0" builtinId="0"/>
    <cellStyle name="Percent" xfId="2" builtinId="5"/>
  </cellStyles>
  <dxfs count="7">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pn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6.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14.emf"/><Relationship Id="rId16" Type="http://schemas.openxmlformats.org/officeDocument/2006/relationships/image" Target="../media/image40.emf"/><Relationship Id="rId1" Type="http://schemas.openxmlformats.org/officeDocument/2006/relationships/image" Target="../media/image7.png"/><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7.x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2.emf"/><Relationship Id="rId18" Type="http://schemas.openxmlformats.org/officeDocument/2006/relationships/image" Target="../media/image27.emf"/><Relationship Id="rId3" Type="http://schemas.openxmlformats.org/officeDocument/2006/relationships/image" Target="../media/image42.emf"/><Relationship Id="rId7" Type="http://schemas.openxmlformats.org/officeDocument/2006/relationships/image" Target="../media/image46.emf"/><Relationship Id="rId12" Type="http://schemas.openxmlformats.org/officeDocument/2006/relationships/image" Target="../media/image51.emf"/><Relationship Id="rId17" Type="http://schemas.openxmlformats.org/officeDocument/2006/relationships/image" Target="../media/image55.emf"/><Relationship Id="rId2" Type="http://schemas.openxmlformats.org/officeDocument/2006/relationships/image" Target="../media/image41.emf"/><Relationship Id="rId16" Type="http://schemas.openxmlformats.org/officeDocument/2006/relationships/image" Target="../media/image54.emf"/><Relationship Id="rId20" Type="http://schemas.openxmlformats.org/officeDocument/2006/relationships/image" Target="../media/image57.emf"/><Relationship Id="rId1" Type="http://schemas.openxmlformats.org/officeDocument/2006/relationships/image" Target="../media/image7.png"/><Relationship Id="rId6" Type="http://schemas.openxmlformats.org/officeDocument/2006/relationships/image" Target="../media/image45.emf"/><Relationship Id="rId11" Type="http://schemas.openxmlformats.org/officeDocument/2006/relationships/image" Target="../media/image50.emf"/><Relationship Id="rId5" Type="http://schemas.openxmlformats.org/officeDocument/2006/relationships/image" Target="../media/image44.emf"/><Relationship Id="rId15" Type="http://schemas.openxmlformats.org/officeDocument/2006/relationships/image" Target="../media/image14.emf"/><Relationship Id="rId10" Type="http://schemas.openxmlformats.org/officeDocument/2006/relationships/image" Target="../media/image49.emf"/><Relationship Id="rId19" Type="http://schemas.openxmlformats.org/officeDocument/2006/relationships/image" Target="../media/image56.emf"/><Relationship Id="rId4" Type="http://schemas.openxmlformats.org/officeDocument/2006/relationships/image" Target="../media/image43.emf"/><Relationship Id="rId9" Type="http://schemas.openxmlformats.org/officeDocument/2006/relationships/image" Target="../media/image48.emf"/><Relationship Id="rId14" Type="http://schemas.openxmlformats.org/officeDocument/2006/relationships/image" Target="../media/image5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38100</xdr:rowOff>
    </xdr:from>
    <xdr:to>
      <xdr:col>3</xdr:col>
      <xdr:colOff>47625</xdr:colOff>
      <xdr:row>8</xdr:row>
      <xdr:rowOff>180975</xdr:rowOff>
    </xdr:to>
    <xdr:pic>
      <xdr:nvPicPr>
        <xdr:cNvPr id="5" name="Picture 4">
          <a:extLst>
            <a:ext uri="{FF2B5EF4-FFF2-40B4-BE49-F238E27FC236}">
              <a16:creationId xmlns:a16="http://schemas.microsoft.com/office/drawing/2014/main" id="{71F01AAE-907D-5117-80C8-DF7EEC9C0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209800"/>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190500</xdr:rowOff>
    </xdr:to>
    <xdr:pic>
      <xdr:nvPicPr>
        <xdr:cNvPr id="6" name="Picture 5">
          <a:extLst>
            <a:ext uri="{FF2B5EF4-FFF2-40B4-BE49-F238E27FC236}">
              <a16:creationId xmlns:a16="http://schemas.microsoft.com/office/drawing/2014/main" id="{21629E56-627A-A1C6-1C09-1F1DD2BA2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46697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47625</xdr:rowOff>
    </xdr:from>
    <xdr:to>
      <xdr:col>3</xdr:col>
      <xdr:colOff>47625</xdr:colOff>
      <xdr:row>10</xdr:row>
      <xdr:rowOff>200025</xdr:rowOff>
    </xdr:to>
    <xdr:pic>
      <xdr:nvPicPr>
        <xdr:cNvPr id="7" name="Picture 6">
          <a:extLst>
            <a:ext uri="{FF2B5EF4-FFF2-40B4-BE49-F238E27FC236}">
              <a16:creationId xmlns:a16="http://schemas.microsoft.com/office/drawing/2014/main" id="{89F80028-60B2-90B8-0A10-0549710A4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71462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47625</xdr:rowOff>
    </xdr:from>
    <xdr:to>
      <xdr:col>3</xdr:col>
      <xdr:colOff>47625</xdr:colOff>
      <xdr:row>11</xdr:row>
      <xdr:rowOff>219075</xdr:rowOff>
    </xdr:to>
    <xdr:pic>
      <xdr:nvPicPr>
        <xdr:cNvPr id="8" name="Picture 7">
          <a:extLst>
            <a:ext uri="{FF2B5EF4-FFF2-40B4-BE49-F238E27FC236}">
              <a16:creationId xmlns:a16="http://schemas.microsoft.com/office/drawing/2014/main" id="{CD695DCC-BEAE-A839-C93B-B33E983F83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962275"/>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38100</xdr:rowOff>
    </xdr:from>
    <xdr:to>
      <xdr:col>3</xdr:col>
      <xdr:colOff>47625</xdr:colOff>
      <xdr:row>12</xdr:row>
      <xdr:rowOff>228600</xdr:rowOff>
    </xdr:to>
    <xdr:pic>
      <xdr:nvPicPr>
        <xdr:cNvPr id="9" name="Picture 8">
          <a:extLst>
            <a:ext uri="{FF2B5EF4-FFF2-40B4-BE49-F238E27FC236}">
              <a16:creationId xmlns:a16="http://schemas.microsoft.com/office/drawing/2014/main" id="{62384F83-4697-11AA-A937-8CA5EB7333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20040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38100</xdr:rowOff>
    </xdr:from>
    <xdr:to>
      <xdr:col>3</xdr:col>
      <xdr:colOff>47625</xdr:colOff>
      <xdr:row>13</xdr:row>
      <xdr:rowOff>228600</xdr:rowOff>
    </xdr:to>
    <xdr:pic>
      <xdr:nvPicPr>
        <xdr:cNvPr id="10" name="Picture 9">
          <a:extLst>
            <a:ext uri="{FF2B5EF4-FFF2-40B4-BE49-F238E27FC236}">
              <a16:creationId xmlns:a16="http://schemas.microsoft.com/office/drawing/2014/main" id="{6E776926-5A5D-D531-FBC3-09CEEEA48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4480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19050</xdr:rowOff>
    </xdr:from>
    <xdr:to>
      <xdr:col>3</xdr:col>
      <xdr:colOff>47625</xdr:colOff>
      <xdr:row>14</xdr:row>
      <xdr:rowOff>228600</xdr:rowOff>
    </xdr:to>
    <xdr:pic>
      <xdr:nvPicPr>
        <xdr:cNvPr id="11" name="Picture 10">
          <a:extLst>
            <a:ext uri="{FF2B5EF4-FFF2-40B4-BE49-F238E27FC236}">
              <a16:creationId xmlns:a16="http://schemas.microsoft.com/office/drawing/2014/main" id="{78EFEF9F-9164-F948-327C-5E0C121628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36766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9525</xdr:rowOff>
    </xdr:from>
    <xdr:to>
      <xdr:col>3</xdr:col>
      <xdr:colOff>47625</xdr:colOff>
      <xdr:row>16</xdr:row>
      <xdr:rowOff>0</xdr:rowOff>
    </xdr:to>
    <xdr:pic>
      <xdr:nvPicPr>
        <xdr:cNvPr id="12" name="Picture 11">
          <a:extLst>
            <a:ext uri="{FF2B5EF4-FFF2-40B4-BE49-F238E27FC236}">
              <a16:creationId xmlns:a16="http://schemas.microsoft.com/office/drawing/2014/main" id="{BC6D0098-69D9-859E-46E4-917DBB4449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914775"/>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1114425</xdr:colOff>
      <xdr:row>1</xdr:row>
      <xdr:rowOff>66675</xdr:rowOff>
    </xdr:from>
    <xdr:to>
      <xdr:col>6</xdr:col>
      <xdr:colOff>1563293</xdr:colOff>
      <xdr:row>1</xdr:row>
      <xdr:rowOff>419100</xdr:rowOff>
    </xdr:to>
    <xdr:pic>
      <xdr:nvPicPr>
        <xdr:cNvPr id="13" name="Picture 12">
          <a:extLst>
            <a:ext uri="{FF2B5EF4-FFF2-40B4-BE49-F238E27FC236}">
              <a16:creationId xmlns:a16="http://schemas.microsoft.com/office/drawing/2014/main" id="{29834979-B6CB-44D2-BBE7-B0B2CCA5A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1114425</xdr:colOff>
      <xdr:row>1</xdr:row>
      <xdr:rowOff>66675</xdr:rowOff>
    </xdr:from>
    <xdr:to>
      <xdr:col>6</xdr:col>
      <xdr:colOff>1563293</xdr:colOff>
      <xdr:row>1</xdr:row>
      <xdr:rowOff>419100</xdr:rowOff>
    </xdr:to>
    <xdr:pic>
      <xdr:nvPicPr>
        <xdr:cNvPr id="10" name="Picture 9">
          <a:extLst>
            <a:ext uri="{FF2B5EF4-FFF2-40B4-BE49-F238E27FC236}">
              <a16:creationId xmlns:a16="http://schemas.microsoft.com/office/drawing/2014/main" id="{C9C937DC-3200-4A4C-9EF1-B7E7201B5E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twoCellAnchor editAs="oneCell">
    <xdr:from>
      <xdr:col>2</xdr:col>
      <xdr:colOff>0</xdr:colOff>
      <xdr:row>8</xdr:row>
      <xdr:rowOff>47625</xdr:rowOff>
    </xdr:from>
    <xdr:to>
      <xdr:col>3</xdr:col>
      <xdr:colOff>47625</xdr:colOff>
      <xdr:row>8</xdr:row>
      <xdr:rowOff>190500</xdr:rowOff>
    </xdr:to>
    <xdr:pic>
      <xdr:nvPicPr>
        <xdr:cNvPr id="11" name="Picture 10">
          <a:extLst>
            <a:ext uri="{FF2B5EF4-FFF2-40B4-BE49-F238E27FC236}">
              <a16:creationId xmlns:a16="http://schemas.microsoft.com/office/drawing/2014/main" id="{680D86D2-F8FC-989A-9C8E-F6F9AFF6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21932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200025</xdr:rowOff>
    </xdr:to>
    <xdr:pic>
      <xdr:nvPicPr>
        <xdr:cNvPr id="12" name="Picture 11">
          <a:extLst>
            <a:ext uri="{FF2B5EF4-FFF2-40B4-BE49-F238E27FC236}">
              <a16:creationId xmlns:a16="http://schemas.microsoft.com/office/drawing/2014/main" id="{DD4AF90E-36F8-B58C-5B1F-B2A7C9E9EC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46697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38100</xdr:rowOff>
    </xdr:from>
    <xdr:to>
      <xdr:col>3</xdr:col>
      <xdr:colOff>47625</xdr:colOff>
      <xdr:row>10</xdr:row>
      <xdr:rowOff>209550</xdr:rowOff>
    </xdr:to>
    <xdr:pic>
      <xdr:nvPicPr>
        <xdr:cNvPr id="13" name="Picture 12">
          <a:extLst>
            <a:ext uri="{FF2B5EF4-FFF2-40B4-BE49-F238E27FC236}">
              <a16:creationId xmlns:a16="http://schemas.microsoft.com/office/drawing/2014/main" id="{D9D8A973-A78A-F33F-6F32-56D340BC4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2705100"/>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38100</xdr:rowOff>
    </xdr:from>
    <xdr:to>
      <xdr:col>3</xdr:col>
      <xdr:colOff>47625</xdr:colOff>
      <xdr:row>11</xdr:row>
      <xdr:rowOff>228600</xdr:rowOff>
    </xdr:to>
    <xdr:pic>
      <xdr:nvPicPr>
        <xdr:cNvPr id="14" name="Picture 13">
          <a:extLst>
            <a:ext uri="{FF2B5EF4-FFF2-40B4-BE49-F238E27FC236}">
              <a16:creationId xmlns:a16="http://schemas.microsoft.com/office/drawing/2014/main" id="{5F4F44CF-D2BE-AE2A-DB3F-ACD77EBA5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29527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3</xdr:col>
      <xdr:colOff>47625</xdr:colOff>
      <xdr:row>12</xdr:row>
      <xdr:rowOff>228600</xdr:rowOff>
    </xdr:to>
    <xdr:pic>
      <xdr:nvPicPr>
        <xdr:cNvPr id="15" name="Picture 14">
          <a:extLst>
            <a:ext uri="{FF2B5EF4-FFF2-40B4-BE49-F238E27FC236}">
              <a16:creationId xmlns:a16="http://schemas.microsoft.com/office/drawing/2014/main" id="{8A1DD627-BF22-7CE9-7297-BED54826FD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1813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3</xdr:col>
      <xdr:colOff>47625</xdr:colOff>
      <xdr:row>13</xdr:row>
      <xdr:rowOff>238125</xdr:rowOff>
    </xdr:to>
    <xdr:pic>
      <xdr:nvPicPr>
        <xdr:cNvPr id="16" name="Picture 15">
          <a:extLst>
            <a:ext uri="{FF2B5EF4-FFF2-40B4-BE49-F238E27FC236}">
              <a16:creationId xmlns:a16="http://schemas.microsoft.com/office/drawing/2014/main" id="{29A2914A-52C3-768F-71D7-AD4570D732F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62150" y="3409950"/>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1143000</xdr:colOff>
      <xdr:row>1</xdr:row>
      <xdr:rowOff>38099</xdr:rowOff>
    </xdr:from>
    <xdr:to>
      <xdr:col>6</xdr:col>
      <xdr:colOff>1589884</xdr:colOff>
      <xdr:row>1</xdr:row>
      <xdr:rowOff>390524</xdr:rowOff>
    </xdr:to>
    <xdr:pic>
      <xdr:nvPicPr>
        <xdr:cNvPr id="3" name="Picture 2">
          <a:extLst>
            <a:ext uri="{FF2B5EF4-FFF2-40B4-BE49-F238E27FC236}">
              <a16:creationId xmlns:a16="http://schemas.microsoft.com/office/drawing/2014/main" id="{6246A5F0-35B0-B285-1ECA-335BC1473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675" y="2857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7" name="Picture 6">
          <a:extLst>
            <a:ext uri="{FF2B5EF4-FFF2-40B4-BE49-F238E27FC236}">
              <a16:creationId xmlns:a16="http://schemas.microsoft.com/office/drawing/2014/main" id="{79C271FE-395C-4750-8503-79238B631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517" y="5943715"/>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11" name="Picture 10">
          <a:extLst>
            <a:ext uri="{FF2B5EF4-FFF2-40B4-BE49-F238E27FC236}">
              <a16:creationId xmlns:a16="http://schemas.microsoft.com/office/drawing/2014/main" id="{FC0F2D5D-64B2-AD61-7809-79D283F245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0325" y="215265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12" name="Picture 11">
          <a:extLst>
            <a:ext uri="{FF2B5EF4-FFF2-40B4-BE49-F238E27FC236}">
              <a16:creationId xmlns:a16="http://schemas.microsoft.com/office/drawing/2014/main" id="{A54B0AFC-F76C-4C6C-F92C-C0888D7CB7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31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13" name="Picture 12">
          <a:extLst>
            <a:ext uri="{FF2B5EF4-FFF2-40B4-BE49-F238E27FC236}">
              <a16:creationId xmlns:a16="http://schemas.microsoft.com/office/drawing/2014/main" id="{D9E33C6F-28BF-F911-D3E0-7AA0EDF658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6025" y="268605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14" name="Picture 13">
          <a:extLst>
            <a:ext uri="{FF2B5EF4-FFF2-40B4-BE49-F238E27FC236}">
              <a16:creationId xmlns:a16="http://schemas.microsoft.com/office/drawing/2014/main" id="{9FD094EB-F5D5-8256-39AB-A376FA642A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29527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15" name="Picture 14">
          <a:extLst>
            <a:ext uri="{FF2B5EF4-FFF2-40B4-BE49-F238E27FC236}">
              <a16:creationId xmlns:a16="http://schemas.microsoft.com/office/drawing/2014/main" id="{074267D8-4057-0C9B-7304-4CB25F7AF6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62200" y="321945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16" name="Picture 15">
          <a:extLst>
            <a:ext uri="{FF2B5EF4-FFF2-40B4-BE49-F238E27FC236}">
              <a16:creationId xmlns:a16="http://schemas.microsoft.com/office/drawing/2014/main" id="{B12F04FF-3B3E-0C5B-6063-F80D77E01E4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14575" y="34861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7" name="Picture 16">
          <a:extLst>
            <a:ext uri="{FF2B5EF4-FFF2-40B4-BE49-F238E27FC236}">
              <a16:creationId xmlns:a16="http://schemas.microsoft.com/office/drawing/2014/main" id="{F5973016-B2E2-CF06-C605-A3FBBCF6A26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75285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8" name="Picture 17">
          <a:extLst>
            <a:ext uri="{FF2B5EF4-FFF2-40B4-BE49-F238E27FC236}">
              <a16:creationId xmlns:a16="http://schemas.microsoft.com/office/drawing/2014/main" id="{58F3CFDB-5967-390F-918E-3F79BA3464A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00275" y="40195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9" name="Picture 18">
          <a:extLst>
            <a:ext uri="{FF2B5EF4-FFF2-40B4-BE49-F238E27FC236}">
              <a16:creationId xmlns:a16="http://schemas.microsoft.com/office/drawing/2014/main" id="{F3FC54D4-6D23-3001-5AC2-A1A339E83E7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43125" y="428625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20" name="Picture 19">
          <a:extLst>
            <a:ext uri="{FF2B5EF4-FFF2-40B4-BE49-F238E27FC236}">
              <a16:creationId xmlns:a16="http://schemas.microsoft.com/office/drawing/2014/main" id="{3CC47480-D795-8D12-C977-BCF7A559215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45529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21" name="Picture 20">
          <a:extLst>
            <a:ext uri="{FF2B5EF4-FFF2-40B4-BE49-F238E27FC236}">
              <a16:creationId xmlns:a16="http://schemas.microsoft.com/office/drawing/2014/main" id="{D240EF7D-956B-7B12-2791-9B4C3B9D63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0" y="481965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22" name="Picture 21">
          <a:extLst>
            <a:ext uri="{FF2B5EF4-FFF2-40B4-BE49-F238E27FC236}">
              <a16:creationId xmlns:a16="http://schemas.microsoft.com/office/drawing/2014/main" id="{DDDEFF35-2A6C-C2BA-3E43-9FE2545B6AC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71675" y="50863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23" name="Picture 22">
          <a:extLst>
            <a:ext uri="{FF2B5EF4-FFF2-40B4-BE49-F238E27FC236}">
              <a16:creationId xmlns:a16="http://schemas.microsoft.com/office/drawing/2014/main" id="{398DD937-42A6-4B04-B0E0-B4D80D96F55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62927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1123950</xdr:colOff>
      <xdr:row>1</xdr:row>
      <xdr:rowOff>47624</xdr:rowOff>
    </xdr:from>
    <xdr:to>
      <xdr:col>6</xdr:col>
      <xdr:colOff>1570834</xdr:colOff>
      <xdr:row>1</xdr:row>
      <xdr:rowOff>400049</xdr:rowOff>
    </xdr:to>
    <xdr:pic>
      <xdr:nvPicPr>
        <xdr:cNvPr id="2" name="Picture 1">
          <a:extLst>
            <a:ext uri="{FF2B5EF4-FFF2-40B4-BE49-F238E27FC236}">
              <a16:creationId xmlns:a16="http://schemas.microsoft.com/office/drawing/2014/main" id="{16DEE256-C4A1-4856-BA25-300351DC9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25" y="295274"/>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8AB4BB1E-6276-4DC7-9BF0-C9E77633D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B1465424-2C60-4206-80EB-6631635C5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604610B2-C0C4-429B-8630-05CA04657A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10F202FD-6EB8-4D63-A69C-55814ADFD3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5B205B4D-B879-4321-99CA-FF6AB485AE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59E46D6F-B789-47FE-9F19-8F2B6DC2FC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E87AF52B-55C2-473E-B692-4A025C2FEF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E6C41EAC-3E44-4AF9-99F2-41A92342AE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9431D95E-DAC4-4BEB-BF27-6B68D3A4A9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BF480C83-7250-48F9-B942-2F0C171332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D311DAA8-4C4F-44CC-BB46-8AA5F2C8632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C3F6DA47-1211-4494-B5E7-D34AEAEE6A7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90CA061B-0070-4D98-8DA8-871E125C7B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637DCB42-A9B0-47B9-AE45-CBAC8075D84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A61F4E7C-6BC3-4368-BEC5-51AA9788ED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6A828243-51C6-465B-91BC-64A7F57C6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4CE682D7-9365-49E2-B9C9-1C800C0B23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7F7211DE-4CDC-4AB1-9B29-646A43B6C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89636D71-69F6-476C-9E9A-FE014DF463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1EED640E-497F-43FB-8E4C-D4C9B57633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BDFC2B64-1B6A-4CA9-98F2-062F622F23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3117C1AF-5D77-4FDA-9091-FAE78DE9430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4FEE81BE-3B3E-466D-850F-9A534C9651F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7B4DCB11-3825-4677-B018-979608A84BF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AF2BD9D7-6A6D-49A8-85E2-6394826961C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F8D564E3-5CF7-4933-A3D7-1D6DCE54ACD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FEAA039C-1CA6-4D5F-B4D2-0F5E448BD65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2B962743-D893-4592-A157-9CD0ED7A7B9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8529DB4A-440C-4CFC-8796-D2D5BE8B56C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1600200</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8F63D800-EFB5-40E3-A762-D7B8EB221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D285C39F-191F-4970-A55D-AD46A89AF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23</xdr:row>
      <xdr:rowOff>28575</xdr:rowOff>
    </xdr:from>
    <xdr:to>
      <xdr:col>2</xdr:col>
      <xdr:colOff>1009650</xdr:colOff>
      <xdr:row>24</xdr:row>
      <xdr:rowOff>0</xdr:rowOff>
    </xdr:to>
    <xdr:pic>
      <xdr:nvPicPr>
        <xdr:cNvPr id="16" name="Picture 15">
          <a:extLst>
            <a:ext uri="{FF2B5EF4-FFF2-40B4-BE49-F238E27FC236}">
              <a16:creationId xmlns:a16="http://schemas.microsoft.com/office/drawing/2014/main" id="{5DBE1878-FE2B-4971-BA4A-51C72DC4D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8</xdr:row>
      <xdr:rowOff>0</xdr:rowOff>
    </xdr:from>
    <xdr:to>
      <xdr:col>3</xdr:col>
      <xdr:colOff>42820</xdr:colOff>
      <xdr:row>8</xdr:row>
      <xdr:rowOff>244800</xdr:rowOff>
    </xdr:to>
    <xdr:pic>
      <xdr:nvPicPr>
        <xdr:cNvPr id="9" name="Picture 8">
          <a:extLst>
            <a:ext uri="{FF2B5EF4-FFF2-40B4-BE49-F238E27FC236}">
              <a16:creationId xmlns:a16="http://schemas.microsoft.com/office/drawing/2014/main" id="{A75785A1-E375-4809-239B-8212D63BE5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 y="2381250"/>
          <a:ext cx="62384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619125</xdr:colOff>
      <xdr:row>9</xdr:row>
      <xdr:rowOff>0</xdr:rowOff>
    </xdr:from>
    <xdr:to>
      <xdr:col>3</xdr:col>
      <xdr:colOff>42576</xdr:colOff>
      <xdr:row>9</xdr:row>
      <xdr:rowOff>244800</xdr:rowOff>
    </xdr:to>
    <xdr:pic>
      <xdr:nvPicPr>
        <xdr:cNvPr id="10" name="Picture 9">
          <a:extLst>
            <a:ext uri="{FF2B5EF4-FFF2-40B4-BE49-F238E27FC236}">
              <a16:creationId xmlns:a16="http://schemas.microsoft.com/office/drawing/2014/main" id="{DE15886A-B9A3-635B-2689-00891671D6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2628900"/>
          <a:ext cx="67122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10</xdr:row>
      <xdr:rowOff>0</xdr:rowOff>
    </xdr:from>
    <xdr:to>
      <xdr:col>3</xdr:col>
      <xdr:colOff>51856</xdr:colOff>
      <xdr:row>10</xdr:row>
      <xdr:rowOff>244800</xdr:rowOff>
    </xdr:to>
    <xdr:pic>
      <xdr:nvPicPr>
        <xdr:cNvPr id="11" name="Picture 10">
          <a:extLst>
            <a:ext uri="{FF2B5EF4-FFF2-40B4-BE49-F238E27FC236}">
              <a16:creationId xmlns:a16="http://schemas.microsoft.com/office/drawing/2014/main" id="{3B8C9182-9BD4-E66E-09E6-1B6671D765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3175" y="2876550"/>
          <a:ext cx="71860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11</xdr:row>
      <xdr:rowOff>0</xdr:rowOff>
    </xdr:from>
    <xdr:to>
      <xdr:col>3</xdr:col>
      <xdr:colOff>41843</xdr:colOff>
      <xdr:row>11</xdr:row>
      <xdr:rowOff>244800</xdr:rowOff>
    </xdr:to>
    <xdr:pic>
      <xdr:nvPicPr>
        <xdr:cNvPr id="12" name="Picture 11">
          <a:extLst>
            <a:ext uri="{FF2B5EF4-FFF2-40B4-BE49-F238E27FC236}">
              <a16:creationId xmlns:a16="http://schemas.microsoft.com/office/drawing/2014/main" id="{F12B6BAD-2D22-0A44-1AF5-1559461426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124200"/>
          <a:ext cx="81336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12</xdr:row>
      <xdr:rowOff>0</xdr:rowOff>
    </xdr:from>
    <xdr:to>
      <xdr:col>3</xdr:col>
      <xdr:colOff>41354</xdr:colOff>
      <xdr:row>12</xdr:row>
      <xdr:rowOff>244800</xdr:rowOff>
    </xdr:to>
    <xdr:pic>
      <xdr:nvPicPr>
        <xdr:cNvPr id="13" name="Picture 12">
          <a:extLst>
            <a:ext uri="{FF2B5EF4-FFF2-40B4-BE49-F238E27FC236}">
              <a16:creationId xmlns:a16="http://schemas.microsoft.com/office/drawing/2014/main" id="{3899C4A5-FDD7-443B-74F4-0C76427F80B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43150" y="3371850"/>
          <a:ext cx="908129"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13</xdr:row>
      <xdr:rowOff>0</xdr:rowOff>
    </xdr:from>
    <xdr:to>
      <xdr:col>3</xdr:col>
      <xdr:colOff>40865</xdr:colOff>
      <xdr:row>13</xdr:row>
      <xdr:rowOff>244800</xdr:rowOff>
    </xdr:to>
    <xdr:pic>
      <xdr:nvPicPr>
        <xdr:cNvPr id="14" name="Picture 13">
          <a:extLst>
            <a:ext uri="{FF2B5EF4-FFF2-40B4-BE49-F238E27FC236}">
              <a16:creationId xmlns:a16="http://schemas.microsoft.com/office/drawing/2014/main" id="{7CF14761-634F-4FA9-3DD7-F1E8A685AB3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619500"/>
          <a:ext cx="1002890"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14</xdr:row>
      <xdr:rowOff>0</xdr:rowOff>
    </xdr:from>
    <xdr:to>
      <xdr:col>3</xdr:col>
      <xdr:colOff>40377</xdr:colOff>
      <xdr:row>14</xdr:row>
      <xdr:rowOff>244800</xdr:rowOff>
    </xdr:to>
    <xdr:pic>
      <xdr:nvPicPr>
        <xdr:cNvPr id="15" name="Picture 14">
          <a:extLst>
            <a:ext uri="{FF2B5EF4-FFF2-40B4-BE49-F238E27FC236}">
              <a16:creationId xmlns:a16="http://schemas.microsoft.com/office/drawing/2014/main" id="{488956EC-394D-79AB-5009-2423ED11813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52650" y="3867150"/>
          <a:ext cx="1097652"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15</xdr:row>
      <xdr:rowOff>0</xdr:rowOff>
    </xdr:from>
    <xdr:to>
      <xdr:col>3</xdr:col>
      <xdr:colOff>49413</xdr:colOff>
      <xdr:row>15</xdr:row>
      <xdr:rowOff>244800</xdr:rowOff>
    </xdr:to>
    <xdr:pic>
      <xdr:nvPicPr>
        <xdr:cNvPr id="17" name="Picture 16">
          <a:extLst>
            <a:ext uri="{FF2B5EF4-FFF2-40B4-BE49-F238E27FC236}">
              <a16:creationId xmlns:a16="http://schemas.microsoft.com/office/drawing/2014/main" id="{F976DAB2-CE68-79E6-254D-59DA8D88DCC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66925" y="4114800"/>
          <a:ext cx="1192413"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16</xdr:row>
      <xdr:rowOff>0</xdr:rowOff>
    </xdr:from>
    <xdr:to>
      <xdr:col>3</xdr:col>
      <xdr:colOff>48924</xdr:colOff>
      <xdr:row>16</xdr:row>
      <xdr:rowOff>244800</xdr:rowOff>
    </xdr:to>
    <xdr:pic>
      <xdr:nvPicPr>
        <xdr:cNvPr id="18" name="Picture 17">
          <a:extLst>
            <a:ext uri="{FF2B5EF4-FFF2-40B4-BE49-F238E27FC236}">
              <a16:creationId xmlns:a16="http://schemas.microsoft.com/office/drawing/2014/main" id="{D29326D9-FA0A-0A0B-26AB-9B6F53FF8CE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71675" y="4362450"/>
          <a:ext cx="1287174"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1171575</xdr:colOff>
      <xdr:row>17</xdr:row>
      <xdr:rowOff>0</xdr:rowOff>
    </xdr:from>
    <xdr:to>
      <xdr:col>3</xdr:col>
      <xdr:colOff>57960</xdr:colOff>
      <xdr:row>17</xdr:row>
      <xdr:rowOff>244800</xdr:rowOff>
    </xdr:to>
    <xdr:pic>
      <xdr:nvPicPr>
        <xdr:cNvPr id="20" name="Picture 19">
          <a:extLst>
            <a:ext uri="{FF2B5EF4-FFF2-40B4-BE49-F238E27FC236}">
              <a16:creationId xmlns:a16="http://schemas.microsoft.com/office/drawing/2014/main" id="{320EFCDE-F7CD-0770-DC69-3B518A37B5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885950" y="4610100"/>
          <a:ext cx="138193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1076325</xdr:colOff>
      <xdr:row>18</xdr:row>
      <xdr:rowOff>0</xdr:rowOff>
    </xdr:from>
    <xdr:to>
      <xdr:col>3</xdr:col>
      <xdr:colOff>57472</xdr:colOff>
      <xdr:row>18</xdr:row>
      <xdr:rowOff>244800</xdr:rowOff>
    </xdr:to>
    <xdr:pic>
      <xdr:nvPicPr>
        <xdr:cNvPr id="23" name="Picture 22">
          <a:extLst>
            <a:ext uri="{FF2B5EF4-FFF2-40B4-BE49-F238E27FC236}">
              <a16:creationId xmlns:a16="http://schemas.microsoft.com/office/drawing/2014/main" id="{08BF28D2-352B-7F25-4CF2-EFB4A566BF8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90700" y="4857750"/>
          <a:ext cx="1476697"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19</xdr:row>
      <xdr:rowOff>0</xdr:rowOff>
    </xdr:from>
    <xdr:to>
      <xdr:col>3</xdr:col>
      <xdr:colOff>56983</xdr:colOff>
      <xdr:row>19</xdr:row>
      <xdr:rowOff>244800</xdr:rowOff>
    </xdr:to>
    <xdr:pic>
      <xdr:nvPicPr>
        <xdr:cNvPr id="24" name="Picture 23">
          <a:extLst>
            <a:ext uri="{FF2B5EF4-FFF2-40B4-BE49-F238E27FC236}">
              <a16:creationId xmlns:a16="http://schemas.microsoft.com/office/drawing/2014/main" id="{AF5E2285-6A20-FFD5-FC8E-3CC2D1D3221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95450" y="5105400"/>
          <a:ext cx="157145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857250</xdr:colOff>
      <xdr:row>22</xdr:row>
      <xdr:rowOff>9525</xdr:rowOff>
    </xdr:from>
    <xdr:to>
      <xdr:col>2</xdr:col>
      <xdr:colOff>971550</xdr:colOff>
      <xdr:row>22</xdr:row>
      <xdr:rowOff>226695</xdr:rowOff>
    </xdr:to>
    <xdr:pic>
      <xdr:nvPicPr>
        <xdr:cNvPr id="25" name="Picture 24">
          <a:extLst>
            <a:ext uri="{FF2B5EF4-FFF2-40B4-BE49-F238E27FC236}">
              <a16:creationId xmlns:a16="http://schemas.microsoft.com/office/drawing/2014/main" id="{8F3A32EA-1687-D46D-D6BF-D76F8DDE982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25750" y="5864225"/>
          <a:ext cx="114300" cy="217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1122761</xdr:colOff>
      <xdr:row>1</xdr:row>
      <xdr:rowOff>50800</xdr:rowOff>
    </xdr:from>
    <xdr:to>
      <xdr:col>6</xdr:col>
      <xdr:colOff>1569248</xdr:colOff>
      <xdr:row>1</xdr:row>
      <xdr:rowOff>403225</xdr:rowOff>
    </xdr:to>
    <xdr:pic>
      <xdr:nvPicPr>
        <xdr:cNvPr id="33" name="Picture 32">
          <a:extLst>
            <a:ext uri="{FF2B5EF4-FFF2-40B4-BE49-F238E27FC236}">
              <a16:creationId xmlns:a16="http://schemas.microsoft.com/office/drawing/2014/main" id="{B7B025AD-3853-4647-A663-C8B9D98F1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4436" y="298450"/>
          <a:ext cx="1732362" cy="352425"/>
        </a:xfrm>
        <a:prstGeom prst="rect">
          <a:avLst/>
        </a:prstGeom>
      </xdr:spPr>
    </xdr:pic>
    <xdr:clientData/>
  </xdr:twoCellAnchor>
  <xdr:twoCellAnchor editAs="oneCell">
    <xdr:from>
      <xdr:col>2</xdr:col>
      <xdr:colOff>586534</xdr:colOff>
      <xdr:row>23</xdr:row>
      <xdr:rowOff>28575</xdr:rowOff>
    </xdr:from>
    <xdr:to>
      <xdr:col>2</xdr:col>
      <xdr:colOff>977059</xdr:colOff>
      <xdr:row>24</xdr:row>
      <xdr:rowOff>0</xdr:rowOff>
    </xdr:to>
    <xdr:pic>
      <xdr:nvPicPr>
        <xdr:cNvPr id="36" name="Picture 35">
          <a:extLst>
            <a:ext uri="{FF2B5EF4-FFF2-40B4-BE49-F238E27FC236}">
              <a16:creationId xmlns:a16="http://schemas.microsoft.com/office/drawing/2014/main" id="{E3DF0ED4-B7E1-A345-4683-D1CCDF968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0374" y="4309087"/>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563696</xdr:colOff>
      <xdr:row>27</xdr:row>
      <xdr:rowOff>22837</xdr:rowOff>
    </xdr:from>
    <xdr:to>
      <xdr:col>2</xdr:col>
      <xdr:colOff>982796</xdr:colOff>
      <xdr:row>27</xdr:row>
      <xdr:rowOff>241912</xdr:rowOff>
    </xdr:to>
    <xdr:pic>
      <xdr:nvPicPr>
        <xdr:cNvPr id="37" name="Picture 36">
          <a:extLst>
            <a:ext uri="{FF2B5EF4-FFF2-40B4-BE49-F238E27FC236}">
              <a16:creationId xmlns:a16="http://schemas.microsoft.com/office/drawing/2014/main" id="{93BB507B-6794-826F-FEF2-8C9C4DE5E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7536" y="5095186"/>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462708</xdr:colOff>
      <xdr:row>24</xdr:row>
      <xdr:rowOff>28575</xdr:rowOff>
    </xdr:from>
    <xdr:to>
      <xdr:col>2</xdr:col>
      <xdr:colOff>977058</xdr:colOff>
      <xdr:row>25</xdr:row>
      <xdr:rowOff>0</xdr:rowOff>
    </xdr:to>
    <xdr:pic>
      <xdr:nvPicPr>
        <xdr:cNvPr id="38" name="Picture 37">
          <a:extLst>
            <a:ext uri="{FF2B5EF4-FFF2-40B4-BE49-F238E27FC236}">
              <a16:creationId xmlns:a16="http://schemas.microsoft.com/office/drawing/2014/main" id="{DF9BE408-8F9D-903F-00FD-D40AEC104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6548" y="4573033"/>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474184</xdr:colOff>
      <xdr:row>28</xdr:row>
      <xdr:rowOff>17099</xdr:rowOff>
    </xdr:from>
    <xdr:to>
      <xdr:col>2</xdr:col>
      <xdr:colOff>988534</xdr:colOff>
      <xdr:row>28</xdr:row>
      <xdr:rowOff>236174</xdr:rowOff>
    </xdr:to>
    <xdr:pic>
      <xdr:nvPicPr>
        <xdr:cNvPr id="39" name="Picture 38">
          <a:extLst>
            <a:ext uri="{FF2B5EF4-FFF2-40B4-BE49-F238E27FC236}">
              <a16:creationId xmlns:a16="http://schemas.microsoft.com/office/drawing/2014/main" id="{A33744C3-AC58-13E6-0CB3-7144E737E5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98024" y="5353394"/>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277946</xdr:colOff>
      <xdr:row>25</xdr:row>
      <xdr:rowOff>22837</xdr:rowOff>
    </xdr:from>
    <xdr:to>
      <xdr:col>2</xdr:col>
      <xdr:colOff>982796</xdr:colOff>
      <xdr:row>25</xdr:row>
      <xdr:rowOff>241912</xdr:rowOff>
    </xdr:to>
    <xdr:pic>
      <xdr:nvPicPr>
        <xdr:cNvPr id="40" name="Picture 39">
          <a:extLst>
            <a:ext uri="{FF2B5EF4-FFF2-40B4-BE49-F238E27FC236}">
              <a16:creationId xmlns:a16="http://schemas.microsoft.com/office/drawing/2014/main" id="{04F9A292-8A7D-4618-28B0-FE1BE83DDC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1786" y="4831241"/>
          <a:ext cx="7048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16</xdr:row>
      <xdr:rowOff>28575</xdr:rowOff>
    </xdr:from>
    <xdr:to>
      <xdr:col>2</xdr:col>
      <xdr:colOff>962025</xdr:colOff>
      <xdr:row>17</xdr:row>
      <xdr:rowOff>0</xdr:rowOff>
    </xdr:to>
    <xdr:pic>
      <xdr:nvPicPr>
        <xdr:cNvPr id="41" name="Picture 40">
          <a:extLst>
            <a:ext uri="{FF2B5EF4-FFF2-40B4-BE49-F238E27FC236}">
              <a16:creationId xmlns:a16="http://schemas.microsoft.com/office/drawing/2014/main" id="{6F15983F-1868-2760-DD3E-1D428762D6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8850" y="300990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582746</xdr:colOff>
      <xdr:row>20</xdr:row>
      <xdr:rowOff>17100</xdr:rowOff>
    </xdr:from>
    <xdr:to>
      <xdr:col>2</xdr:col>
      <xdr:colOff>973271</xdr:colOff>
      <xdr:row>20</xdr:row>
      <xdr:rowOff>236175</xdr:rowOff>
    </xdr:to>
    <xdr:pic>
      <xdr:nvPicPr>
        <xdr:cNvPr id="42" name="Picture 41">
          <a:extLst>
            <a:ext uri="{FF2B5EF4-FFF2-40B4-BE49-F238E27FC236}">
              <a16:creationId xmlns:a16="http://schemas.microsoft.com/office/drawing/2014/main" id="{336560CF-1F82-92F0-6CD9-9192A9BB17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06586" y="3769720"/>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514235</xdr:colOff>
      <xdr:row>17</xdr:row>
      <xdr:rowOff>28575</xdr:rowOff>
    </xdr:from>
    <xdr:to>
      <xdr:col>2</xdr:col>
      <xdr:colOff>971435</xdr:colOff>
      <xdr:row>18</xdr:row>
      <xdr:rowOff>0</xdr:rowOff>
    </xdr:to>
    <xdr:pic>
      <xdr:nvPicPr>
        <xdr:cNvPr id="43" name="Picture 42">
          <a:extLst>
            <a:ext uri="{FF2B5EF4-FFF2-40B4-BE49-F238E27FC236}">
              <a16:creationId xmlns:a16="http://schemas.microsoft.com/office/drawing/2014/main" id="{BF2E11AD-E2D2-7BA0-6546-06D29DC6CE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8075" y="3253304"/>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516071</xdr:colOff>
      <xdr:row>21</xdr:row>
      <xdr:rowOff>28575</xdr:rowOff>
    </xdr:from>
    <xdr:to>
      <xdr:col>2</xdr:col>
      <xdr:colOff>973271</xdr:colOff>
      <xdr:row>22</xdr:row>
      <xdr:rowOff>0</xdr:rowOff>
    </xdr:to>
    <xdr:pic>
      <xdr:nvPicPr>
        <xdr:cNvPr id="44" name="Picture 43">
          <a:extLst>
            <a:ext uri="{FF2B5EF4-FFF2-40B4-BE49-F238E27FC236}">
              <a16:creationId xmlns:a16="http://schemas.microsoft.com/office/drawing/2014/main" id="{9334EC67-08BF-68E4-0800-B58B4C2384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39911" y="4045141"/>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329473</xdr:colOff>
      <xdr:row>18</xdr:row>
      <xdr:rowOff>24788</xdr:rowOff>
    </xdr:from>
    <xdr:to>
      <xdr:col>2</xdr:col>
      <xdr:colOff>977173</xdr:colOff>
      <xdr:row>18</xdr:row>
      <xdr:rowOff>243863</xdr:rowOff>
    </xdr:to>
    <xdr:pic>
      <xdr:nvPicPr>
        <xdr:cNvPr id="45" name="Picture 44">
          <a:extLst>
            <a:ext uri="{FF2B5EF4-FFF2-40B4-BE49-F238E27FC236}">
              <a16:creationId xmlns:a16="http://schemas.microsoft.com/office/drawing/2014/main" id="{7FD88D21-2197-8428-2C41-391F5A2DCA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53313" y="3513463"/>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10</xdr:row>
      <xdr:rowOff>38100</xdr:rowOff>
    </xdr:from>
    <xdr:to>
      <xdr:col>2</xdr:col>
      <xdr:colOff>962025</xdr:colOff>
      <xdr:row>11</xdr:row>
      <xdr:rowOff>9525</xdr:rowOff>
    </xdr:to>
    <xdr:pic>
      <xdr:nvPicPr>
        <xdr:cNvPr id="48" name="Picture 47">
          <a:extLst>
            <a:ext uri="{FF2B5EF4-FFF2-40B4-BE49-F238E27FC236}">
              <a16:creationId xmlns:a16="http://schemas.microsoft.com/office/drawing/2014/main" id="{4A6E00F5-26D8-EBE8-3577-4CE5E1E9CEE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2486025"/>
          <a:ext cx="4857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11</xdr:row>
      <xdr:rowOff>28575</xdr:rowOff>
    </xdr:from>
    <xdr:to>
      <xdr:col>2</xdr:col>
      <xdr:colOff>962025</xdr:colOff>
      <xdr:row>12</xdr:row>
      <xdr:rowOff>0</xdr:rowOff>
    </xdr:to>
    <xdr:pic>
      <xdr:nvPicPr>
        <xdr:cNvPr id="49" name="Picture 48">
          <a:extLst>
            <a:ext uri="{FF2B5EF4-FFF2-40B4-BE49-F238E27FC236}">
              <a16:creationId xmlns:a16="http://schemas.microsoft.com/office/drawing/2014/main" id="{8740FD61-7ED2-5B73-6D3B-B100FDAFB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43100" y="2743200"/>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952500</xdr:colOff>
      <xdr:row>9</xdr:row>
      <xdr:rowOff>238125</xdr:rowOff>
    </xdr:to>
    <xdr:pic>
      <xdr:nvPicPr>
        <xdr:cNvPr id="50" name="Picture 49">
          <a:extLst>
            <a:ext uri="{FF2B5EF4-FFF2-40B4-BE49-F238E27FC236}">
              <a16:creationId xmlns:a16="http://schemas.microsoft.com/office/drawing/2014/main" id="{2AD97895-40CE-992E-0A48-086CA90F8EF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0" y="2200275"/>
          <a:ext cx="295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837742</xdr:colOff>
      <xdr:row>30</xdr:row>
      <xdr:rowOff>28690</xdr:rowOff>
    </xdr:from>
    <xdr:to>
      <xdr:col>2</xdr:col>
      <xdr:colOff>999667</xdr:colOff>
      <xdr:row>30</xdr:row>
      <xdr:rowOff>247765</xdr:rowOff>
    </xdr:to>
    <xdr:pic>
      <xdr:nvPicPr>
        <xdr:cNvPr id="51" name="Picture 50">
          <a:extLst>
            <a:ext uri="{FF2B5EF4-FFF2-40B4-BE49-F238E27FC236}">
              <a16:creationId xmlns:a16="http://schemas.microsoft.com/office/drawing/2014/main" id="{801FDEDB-731B-F02F-A9CD-AE209B8CFF9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582" y="562893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837741</xdr:colOff>
      <xdr:row>31</xdr:row>
      <xdr:rowOff>17214</xdr:rowOff>
    </xdr:from>
    <xdr:to>
      <xdr:col>2</xdr:col>
      <xdr:colOff>999666</xdr:colOff>
      <xdr:row>31</xdr:row>
      <xdr:rowOff>236289</xdr:rowOff>
    </xdr:to>
    <xdr:pic>
      <xdr:nvPicPr>
        <xdr:cNvPr id="52" name="Picture 51">
          <a:extLst>
            <a:ext uri="{FF2B5EF4-FFF2-40B4-BE49-F238E27FC236}">
              <a16:creationId xmlns:a16="http://schemas.microsoft.com/office/drawing/2014/main" id="{2EAFD157-3250-D495-D7AF-76929C9DB6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61581" y="588140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768886</xdr:colOff>
      <xdr:row>32</xdr:row>
      <xdr:rowOff>22952</xdr:rowOff>
    </xdr:from>
    <xdr:to>
      <xdr:col>2</xdr:col>
      <xdr:colOff>997486</xdr:colOff>
      <xdr:row>32</xdr:row>
      <xdr:rowOff>203927</xdr:rowOff>
    </xdr:to>
    <xdr:pic>
      <xdr:nvPicPr>
        <xdr:cNvPr id="54" name="Picture 53">
          <a:extLst>
            <a:ext uri="{FF2B5EF4-FFF2-40B4-BE49-F238E27FC236}">
              <a16:creationId xmlns:a16="http://schemas.microsoft.com/office/drawing/2014/main" id="{33DA1542-B318-C1F0-D858-2AA64AB475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92726" y="6151085"/>
          <a:ext cx="2286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791838</xdr:colOff>
      <xdr:row>33</xdr:row>
      <xdr:rowOff>5738</xdr:rowOff>
    </xdr:from>
    <xdr:to>
      <xdr:col>2</xdr:col>
      <xdr:colOff>1001388</xdr:colOff>
      <xdr:row>33</xdr:row>
      <xdr:rowOff>224813</xdr:rowOff>
    </xdr:to>
    <xdr:pic>
      <xdr:nvPicPr>
        <xdr:cNvPr id="55" name="Picture 54">
          <a:extLst>
            <a:ext uri="{FF2B5EF4-FFF2-40B4-BE49-F238E27FC236}">
              <a16:creationId xmlns:a16="http://schemas.microsoft.com/office/drawing/2014/main" id="{353DFF26-6DC0-4BAB-4A8F-11BD60F2B43E}"/>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15678" y="6397816"/>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13</xdr:row>
      <xdr:rowOff>19050</xdr:rowOff>
    </xdr:from>
    <xdr:to>
      <xdr:col>2</xdr:col>
      <xdr:colOff>962025</xdr:colOff>
      <xdr:row>13</xdr:row>
      <xdr:rowOff>238125</xdr:rowOff>
    </xdr:to>
    <xdr:pic>
      <xdr:nvPicPr>
        <xdr:cNvPr id="4" name="Picture 3">
          <a:extLst>
            <a:ext uri="{FF2B5EF4-FFF2-40B4-BE49-F238E27FC236}">
              <a16:creationId xmlns:a16="http://schemas.microsoft.com/office/drawing/2014/main" id="{7BC8BB93-0177-A8EA-D4D9-C16319D001D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62225" y="352425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14</xdr:row>
      <xdr:rowOff>9525</xdr:rowOff>
    </xdr:from>
    <xdr:to>
      <xdr:col>2</xdr:col>
      <xdr:colOff>952500</xdr:colOff>
      <xdr:row>14</xdr:row>
      <xdr:rowOff>228600</xdr:rowOff>
    </xdr:to>
    <xdr:pic>
      <xdr:nvPicPr>
        <xdr:cNvPr id="5" name="Picture 4">
          <a:extLst>
            <a:ext uri="{FF2B5EF4-FFF2-40B4-BE49-F238E27FC236}">
              <a16:creationId xmlns:a16="http://schemas.microsoft.com/office/drawing/2014/main" id="{D16A87E5-7B7C-29C5-609D-CB82C568DF3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57450" y="3762375"/>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E1CF09-9890-44BA-B946-95914CB38AD1}" name="Beregningsmetode" displayName="Beregningsmetode" ref="A1:A3" totalsRowShown="0">
  <tableColumns count="1">
    <tableColumn id="1" xr3:uid="{4996AC40-0DD6-43A3-9421-D899DF6F8E0D}" name="Beregningsmet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156-FAFF-4ECD-A5FA-9C460320355D}">
  <dimension ref="B1:Z23"/>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12" width="9.140625" style="127" customWidth="1"/>
    <col min="13" max="13" width="11.140625" style="127" customWidth="1"/>
    <col min="14" max="14" width="9.140625" style="127" customWidth="1"/>
    <col min="15" max="24" width="9.140625" style="127"/>
    <col min="25"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OFFSET(SPROG!$B$11,0,SPROG!$B$2)</f>
        <v>FINNED TUBE</v>
      </c>
    </row>
    <row r="4" spans="2:26" ht="30" customHeight="1" x14ac:dyDescent="0.25">
      <c r="B4" s="67" t="str">
        <f ca="1">OFFSET(SPROG!$B$21,0,SPROG!$B$2)</f>
        <v>Calculation method</v>
      </c>
      <c r="C4" s="34" t="s">
        <v>250</v>
      </c>
      <c r="D4" s="103">
        <f>((C6+D6)/2)-E6</f>
        <v>50</v>
      </c>
      <c r="E4" s="103">
        <f>TRUNC((C6-D6)/LN((C6-E6)/(D6-E6)),2)</f>
        <v>49.83</v>
      </c>
      <c r="F4" s="103" t="str">
        <f>LEFT($C$4,1)</f>
        <v>A</v>
      </c>
      <c r="G4" s="67"/>
    </row>
    <row r="5" spans="2:26" s="112" customFormat="1" ht="2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P5" s="158"/>
      <c r="Q5" s="158"/>
      <c r="R5" s="158"/>
      <c r="S5" s="158"/>
      <c r="T5" s="158"/>
      <c r="U5" s="158"/>
      <c r="V5" s="158"/>
      <c r="W5" s="158"/>
      <c r="X5" s="158"/>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row>
    <row r="7" spans="2:26" ht="9.9499999999999993" customHeight="1" x14ac:dyDescent="0.25">
      <c r="B7" s="104"/>
      <c r="H7" s="100"/>
      <c r="I7" s="100"/>
      <c r="J7" s="100"/>
      <c r="K7" s="100"/>
      <c r="L7" s="100"/>
      <c r="M7" s="100"/>
      <c r="N7" s="100"/>
      <c r="O7" s="100"/>
    </row>
    <row r="8" spans="2:26" ht="20.100000000000001" customHeight="1" x14ac:dyDescent="0.25">
      <c r="B8" s="69" t="str">
        <f ca="1">OFFSET(SPROG!$B$36,0,SPROG!$B$2)</f>
        <v>Configuration</v>
      </c>
      <c r="C8" s="69"/>
      <c r="D8" s="69" t="str">
        <f ca="1">OFFSET(SPROG!$B$37,0,SPROG!$B$2)</f>
        <v>Type</v>
      </c>
      <c r="E8" s="69"/>
      <c r="F8" s="69" t="str">
        <f ca="1">OFFSET(SPROG!$B$32,0,SPROG!$B$2)</f>
        <v>Length - mm</v>
      </c>
      <c r="G8" s="69" t="str">
        <f ca="1">OFFSET(SPROG!$B$31,0,SPROG!$B$2)&amp;G6&amp;" mm"</f>
        <v>Output at 1000 mm</v>
      </c>
      <c r="H8" s="100"/>
      <c r="I8" s="100"/>
      <c r="J8" s="100"/>
      <c r="K8" s="100"/>
      <c r="L8" s="100"/>
      <c r="M8" s="100"/>
      <c r="N8" s="100"/>
      <c r="O8" s="100"/>
    </row>
    <row r="9" spans="2:26" ht="20.100000000000001" customHeight="1" thickBot="1" x14ac:dyDescent="0.3">
      <c r="B9" s="75"/>
      <c r="C9" s="75"/>
      <c r="D9" s="113" t="s">
        <v>4</v>
      </c>
      <c r="E9" s="77"/>
      <c r="F9" s="114">
        <f>$G$6</f>
        <v>1000</v>
      </c>
      <c r="G9" s="78">
        <f>ROUND(('Data ALL'!H4*($G$6/1000)),0)</f>
        <v>237</v>
      </c>
      <c r="H9" s="100"/>
      <c r="I9" s="100"/>
      <c r="J9" s="100"/>
      <c r="K9" s="100"/>
      <c r="L9" s="100"/>
      <c r="M9" s="100"/>
      <c r="N9" s="100"/>
      <c r="O9" s="100"/>
    </row>
    <row r="10" spans="2:26" ht="20.100000000000001" customHeight="1" thickBot="1" x14ac:dyDescent="0.3">
      <c r="B10" s="79"/>
      <c r="C10" s="79"/>
      <c r="D10" s="115" t="s">
        <v>5</v>
      </c>
      <c r="E10" s="81"/>
      <c r="F10" s="81">
        <f t="shared" ref="F10:F16" si="0">$G$6</f>
        <v>1000</v>
      </c>
      <c r="G10" s="78">
        <f>ROUND(('Data ALL'!H5*($G$6/1000)),0)</f>
        <v>260</v>
      </c>
      <c r="H10" s="100"/>
      <c r="I10" s="100"/>
      <c r="J10" s="100"/>
      <c r="K10" s="100"/>
      <c r="L10" s="100"/>
      <c r="M10" s="100"/>
      <c r="N10" s="100"/>
      <c r="O10" s="100"/>
    </row>
    <row r="11" spans="2:26" ht="20.100000000000001" customHeight="1" thickBot="1" x14ac:dyDescent="0.3">
      <c r="B11" s="79"/>
      <c r="C11" s="80"/>
      <c r="D11" s="115" t="s">
        <v>6</v>
      </c>
      <c r="E11" s="81"/>
      <c r="F11" s="81">
        <f t="shared" si="0"/>
        <v>1000</v>
      </c>
      <c r="G11" s="78">
        <f>ROUND(('Data ALL'!H6*($G$6/1000)),0)</f>
        <v>286</v>
      </c>
      <c r="H11" s="100"/>
      <c r="I11" s="100"/>
      <c r="J11" s="100"/>
      <c r="K11" s="100"/>
      <c r="L11" s="100"/>
      <c r="M11" s="100"/>
      <c r="N11" s="100"/>
      <c r="O11" s="100"/>
    </row>
    <row r="12" spans="2:26" ht="20.100000000000001" customHeight="1" thickBot="1" x14ac:dyDescent="0.3">
      <c r="B12" s="79"/>
      <c r="C12" s="79"/>
      <c r="D12" s="115" t="s">
        <v>7</v>
      </c>
      <c r="E12" s="81"/>
      <c r="F12" s="81">
        <f t="shared" si="0"/>
        <v>1000</v>
      </c>
      <c r="G12" s="78">
        <f>ROUND(('Data ALL'!H7*($G$6/1000)),0)</f>
        <v>300</v>
      </c>
      <c r="H12" s="100"/>
      <c r="I12" s="100"/>
      <c r="J12" s="100"/>
      <c r="K12" s="100"/>
      <c r="L12" s="100"/>
      <c r="M12" s="100"/>
      <c r="N12" s="100"/>
      <c r="O12" s="100"/>
    </row>
    <row r="13" spans="2:26" ht="20.100000000000001" customHeight="1" thickBot="1" x14ac:dyDescent="0.3">
      <c r="B13" s="79"/>
      <c r="C13" s="79"/>
      <c r="D13" s="115" t="s">
        <v>8</v>
      </c>
      <c r="E13" s="81"/>
      <c r="F13" s="81">
        <f t="shared" si="0"/>
        <v>1000</v>
      </c>
      <c r="G13" s="78">
        <f>ROUND(('Data ALL'!H8*($G$6/1000)),0)</f>
        <v>324</v>
      </c>
      <c r="H13" s="100"/>
      <c r="I13" s="100"/>
      <c r="J13" s="100"/>
      <c r="K13" s="100"/>
      <c r="L13" s="100"/>
      <c r="M13" s="100"/>
      <c r="N13" s="100"/>
      <c r="O13" s="100"/>
    </row>
    <row r="14" spans="2:26" ht="20.100000000000001" customHeight="1" thickBot="1" x14ac:dyDescent="0.3">
      <c r="B14" s="79"/>
      <c r="C14" s="79"/>
      <c r="D14" s="115" t="s">
        <v>9</v>
      </c>
      <c r="E14" s="81"/>
      <c r="F14" s="81">
        <f t="shared" si="0"/>
        <v>1000</v>
      </c>
      <c r="G14" s="78">
        <f>ROUND(('Data ALL'!H9*($G$6/1000)),0)</f>
        <v>352</v>
      </c>
      <c r="H14" s="100"/>
      <c r="I14" s="100"/>
      <c r="J14" s="100"/>
      <c r="K14" s="100"/>
      <c r="L14" s="100"/>
      <c r="M14" s="100"/>
      <c r="N14" s="100"/>
      <c r="O14" s="100"/>
    </row>
    <row r="15" spans="2:26" ht="20.100000000000001" customHeight="1" thickBot="1" x14ac:dyDescent="0.3">
      <c r="B15" s="79"/>
      <c r="C15" s="79"/>
      <c r="D15" s="115" t="s">
        <v>10</v>
      </c>
      <c r="E15" s="81"/>
      <c r="F15" s="81">
        <f t="shared" si="0"/>
        <v>1000</v>
      </c>
      <c r="G15" s="78">
        <f>ROUND(('Data ALL'!H10*($G$6/1000)),0)</f>
        <v>374</v>
      </c>
      <c r="H15" s="100"/>
      <c r="I15" s="100"/>
      <c r="J15" s="100"/>
      <c r="K15" s="100"/>
      <c r="L15" s="100"/>
      <c r="M15" s="100"/>
      <c r="N15" s="100"/>
      <c r="O15" s="100"/>
    </row>
    <row r="16" spans="2:26" ht="20.100000000000001" customHeight="1" thickBot="1" x14ac:dyDescent="0.3">
      <c r="B16" s="79"/>
      <c r="C16" s="79"/>
      <c r="D16" s="115" t="s">
        <v>11</v>
      </c>
      <c r="E16" s="81"/>
      <c r="F16" s="81">
        <f t="shared" si="0"/>
        <v>1000</v>
      </c>
      <c r="G16" s="78">
        <f>ROUND(('Data ALL'!H11*($G$6/1000)),0)</f>
        <v>419</v>
      </c>
      <c r="H16" s="100"/>
      <c r="I16" s="100"/>
      <c r="J16" s="100"/>
      <c r="K16" s="100"/>
      <c r="L16" s="100"/>
      <c r="M16" s="100"/>
      <c r="N16" s="100"/>
      <c r="O16" s="100"/>
    </row>
    <row r="17" spans="2:26" ht="20.100000000000001" customHeight="1" x14ac:dyDescent="0.25">
      <c r="C17" s="90"/>
      <c r="G17" s="63"/>
      <c r="L17" s="152"/>
      <c r="M17" s="152"/>
    </row>
    <row r="18" spans="2:26" ht="20.100000000000001" customHeight="1" x14ac:dyDescent="0.25">
      <c r="B18" s="97" t="str">
        <f ca="1">OFFSET(SPROG!$B$60,0,SPROG!$B$2)</f>
        <v>Min length: 400 mm. Max. Length 6000 mm. 
Please contact MEINERTZ for special sizes and special options.</v>
      </c>
      <c r="C18" s="90"/>
      <c r="G18" s="63"/>
      <c r="L18" s="152"/>
      <c r="M18" s="152"/>
    </row>
    <row r="19" spans="2:26" s="97" customFormat="1" ht="20.100000000000001" customHeight="1" x14ac:dyDescent="0.25">
      <c r="B19" s="97" t="str">
        <f ca="1">OFFSET(SPROG!$B$47,0,SPROG!$B$2)</f>
        <v>Nominal output</v>
      </c>
      <c r="C19" s="97" t="s">
        <v>20</v>
      </c>
      <c r="H19" s="144"/>
      <c r="I19" s="146"/>
      <c r="J19" s="146"/>
      <c r="K19" s="146"/>
      <c r="L19" s="146"/>
      <c r="M19" s="146"/>
      <c r="N19" s="146"/>
      <c r="O19" s="146"/>
      <c r="P19" s="146"/>
      <c r="Q19" s="146"/>
      <c r="R19" s="146"/>
      <c r="S19" s="146"/>
      <c r="T19" s="146"/>
      <c r="U19" s="146"/>
      <c r="V19" s="146"/>
      <c r="W19" s="146"/>
      <c r="X19" s="146"/>
      <c r="Y19" s="155"/>
      <c r="Z19" s="155"/>
    </row>
    <row r="20" spans="2:26" s="97" customFormat="1" ht="20.100000000000001" customHeight="1" x14ac:dyDescent="0.25">
      <c r="B20" s="97" t="str">
        <f ca="1">OFFSET(SPROG!$B$48,0,SPROG!$B$2)</f>
        <v>Conversion factor</v>
      </c>
      <c r="C20" s="98" t="s">
        <v>263</v>
      </c>
      <c r="D20" s="109"/>
      <c r="H20" s="144"/>
      <c r="I20" s="146"/>
      <c r="J20" s="146"/>
      <c r="K20" s="146"/>
      <c r="L20" s="146"/>
      <c r="M20" s="146"/>
      <c r="N20" s="146"/>
      <c r="O20" s="146"/>
      <c r="P20" s="146"/>
      <c r="Q20" s="146"/>
      <c r="R20" s="146"/>
      <c r="S20" s="146"/>
      <c r="T20" s="146"/>
      <c r="U20" s="146"/>
      <c r="V20" s="146"/>
      <c r="W20" s="146"/>
      <c r="X20" s="146"/>
      <c r="Y20" s="155"/>
      <c r="Z20" s="155"/>
    </row>
    <row r="21" spans="2:26" s="97" customFormat="1" ht="39.950000000000003" customHeight="1" x14ac:dyDescent="0.25">
      <c r="B21"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1" s="178"/>
      <c r="D21" s="178"/>
      <c r="E21" s="178"/>
      <c r="F21" s="178"/>
      <c r="G21" s="178"/>
      <c r="H21" s="144"/>
      <c r="I21" s="146"/>
      <c r="J21" s="146"/>
      <c r="K21" s="146"/>
      <c r="L21" s="146"/>
      <c r="M21" s="146"/>
      <c r="N21" s="146"/>
      <c r="O21" s="146"/>
      <c r="P21" s="146"/>
      <c r="Q21" s="146"/>
      <c r="R21" s="146"/>
      <c r="S21" s="146"/>
      <c r="T21" s="146"/>
      <c r="U21" s="146"/>
      <c r="V21" s="146"/>
      <c r="W21" s="146"/>
      <c r="X21" s="146"/>
      <c r="Y21" s="155"/>
      <c r="Z21" s="155"/>
    </row>
    <row r="22" spans="2:26" s="97" customFormat="1" ht="21" customHeight="1" x14ac:dyDescent="0.25">
      <c r="H22" s="144"/>
      <c r="I22" s="146"/>
      <c r="J22" s="146"/>
      <c r="K22" s="146"/>
      <c r="L22" s="146"/>
      <c r="M22" s="146"/>
      <c r="N22" s="146"/>
      <c r="O22" s="146"/>
      <c r="P22" s="146"/>
      <c r="Q22" s="146"/>
      <c r="R22" s="146"/>
      <c r="S22" s="146"/>
      <c r="T22" s="146"/>
      <c r="U22" s="146"/>
      <c r="V22" s="146"/>
      <c r="W22" s="146"/>
      <c r="X22" s="146"/>
      <c r="Y22" s="155"/>
      <c r="Z22" s="155"/>
    </row>
    <row r="23" spans="2:26" ht="21" customHeight="1" x14ac:dyDescent="0.25">
      <c r="B23" s="110"/>
    </row>
  </sheetData>
  <sheetProtection algorithmName="SHA-512" hashValue="mvS/hlSV6DWvcgkJk6PrjXs8y5Sp55MuT4v0yqobjwgHLE4GuHnYIAt3+LmFpJciNICnNt1YItnSB81QUOk26g==" saltValue="d/DjhloFDFbLzlMBCU/a7A==" spinCount="100000" sheet="1" objects="1" scenarios="1" selectLockedCells="1"/>
  <mergeCells count="1">
    <mergeCell ref="B21:G21"/>
  </mergeCells>
  <conditionalFormatting sqref="C6:F6">
    <cfRule type="expression" dxfId="6" priority="1">
      <formula>$C$6&lt;$D$6+10</formula>
    </cfRule>
  </conditionalFormatting>
  <dataValidations count="1">
    <dataValidation type="whole" allowBlank="1" showInputMessage="1" showErrorMessage="1" errorTitle="Invalid value" error="Please select a value between 400 and 6000" sqref="G6" xr:uid="{BEF3A6B5-4C06-4B46-B6E7-CE3B0BE6FE6F}">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24FF10-E0C1-4CC4-A909-CB6832C01F5D}">
          <x14:formula1>
            <xm:f>Dropdown!$A$2:$A$3</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D4E9-407B-4FD4-9DC2-2E1CE7D44C27}">
  <dimension ref="A1:E6"/>
  <sheetViews>
    <sheetView workbookViewId="0"/>
  </sheetViews>
  <sheetFormatPr defaultRowHeight="15" x14ac:dyDescent="0.25"/>
  <cols>
    <col min="1" max="1" width="20" customWidth="1"/>
  </cols>
  <sheetData>
    <row r="1" spans="1:5" x14ac:dyDescent="0.25">
      <c r="A1" t="s">
        <v>15</v>
      </c>
      <c r="C1" s="50" t="s">
        <v>220</v>
      </c>
      <c r="E1" s="50" t="s">
        <v>117</v>
      </c>
    </row>
    <row r="2" spans="1:5" x14ac:dyDescent="0.25">
      <c r="A2" t="str">
        <f ca="1">OFFSET(SPROG!$B$22,0,SPROG!$B$2)</f>
        <v>Arithmetic</v>
      </c>
      <c r="C2" s="51">
        <v>100</v>
      </c>
      <c r="E2" s="51">
        <v>70</v>
      </c>
    </row>
    <row r="3" spans="1:5" x14ac:dyDescent="0.25">
      <c r="A3" t="str">
        <f ca="1">OFFSET(SPROG!$B$23,0,SPROG!$B$2)</f>
        <v>Logarithmic</v>
      </c>
      <c r="C3" s="51">
        <v>120</v>
      </c>
      <c r="E3" s="52">
        <v>140</v>
      </c>
    </row>
    <row r="4" spans="1:5" x14ac:dyDescent="0.25">
      <c r="C4" s="51">
        <v>150</v>
      </c>
    </row>
    <row r="5" spans="1:5" x14ac:dyDescent="0.25">
      <c r="C5" s="51">
        <v>180</v>
      </c>
    </row>
    <row r="6" spans="1:5" x14ac:dyDescent="0.25">
      <c r="C6" s="52">
        <v>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42F5-344E-4551-9F20-2609C73F3DA9}">
  <dimension ref="A1:E94"/>
  <sheetViews>
    <sheetView workbookViewId="0">
      <selection activeCell="B2" sqref="B2"/>
    </sheetView>
  </sheetViews>
  <sheetFormatPr defaultRowHeight="11.25" x14ac:dyDescent="0.2"/>
  <cols>
    <col min="1" max="1" width="3" style="1" customWidth="1"/>
    <col min="2" max="2" width="20.42578125" style="1" bestFit="1" customWidth="1"/>
    <col min="3" max="5" width="35" style="1" customWidth="1"/>
    <col min="6" max="16384" width="9.140625" style="1"/>
  </cols>
  <sheetData>
    <row r="1" spans="1:5" x14ac:dyDescent="0.2">
      <c r="A1" s="12" t="s">
        <v>164</v>
      </c>
    </row>
    <row r="2" spans="1:5" x14ac:dyDescent="0.2">
      <c r="B2" s="11">
        <v>2</v>
      </c>
    </row>
    <row r="3" spans="1:5" x14ac:dyDescent="0.2">
      <c r="A3" s="4" t="s">
        <v>115</v>
      </c>
    </row>
    <row r="4" spans="1:5" x14ac:dyDescent="0.2">
      <c r="B4" s="1" t="s">
        <v>22</v>
      </c>
    </row>
    <row r="5" spans="1:5" x14ac:dyDescent="0.2">
      <c r="B5" s="1" t="s">
        <v>163</v>
      </c>
    </row>
    <row r="7" spans="1:5" s="4" customFormat="1" x14ac:dyDescent="0.2">
      <c r="C7" s="4" t="s">
        <v>162</v>
      </c>
      <c r="D7" s="4" t="s">
        <v>161</v>
      </c>
      <c r="E7" s="4" t="s">
        <v>160</v>
      </c>
    </row>
    <row r="9" spans="1:5" s="4" customFormat="1" x14ac:dyDescent="0.2">
      <c r="A9" s="4" t="s">
        <v>159</v>
      </c>
    </row>
    <row r="10" spans="1:5" x14ac:dyDescent="0.2">
      <c r="B10" s="1" t="s">
        <v>47</v>
      </c>
      <c r="C10" s="1" t="s">
        <v>158</v>
      </c>
      <c r="D10" s="1" t="s">
        <v>157</v>
      </c>
      <c r="E10" s="1" t="s">
        <v>156</v>
      </c>
    </row>
    <row r="11" spans="1:5" x14ac:dyDescent="0.2">
      <c r="B11" s="1" t="s">
        <v>92</v>
      </c>
      <c r="C11" s="1" t="s">
        <v>91</v>
      </c>
      <c r="D11" s="1" t="s">
        <v>90</v>
      </c>
      <c r="E11" s="1" t="s">
        <v>89</v>
      </c>
    </row>
    <row r="12" spans="1:5" x14ac:dyDescent="0.2">
      <c r="B12" s="1" t="s">
        <v>77</v>
      </c>
      <c r="C12" s="1" t="s">
        <v>76</v>
      </c>
      <c r="D12" s="1" t="s">
        <v>76</v>
      </c>
      <c r="E12" s="1" t="s">
        <v>76</v>
      </c>
    </row>
    <row r="13" spans="1:5" x14ac:dyDescent="0.2">
      <c r="B13" s="1" t="s">
        <v>110</v>
      </c>
      <c r="C13" s="1" t="s">
        <v>70</v>
      </c>
      <c r="D13" s="1" t="s">
        <v>71</v>
      </c>
      <c r="E13" s="1" t="s">
        <v>70</v>
      </c>
    </row>
    <row r="14" spans="1:5" x14ac:dyDescent="0.2">
      <c r="B14" s="1" t="s">
        <v>258</v>
      </c>
      <c r="C14" s="1" t="s">
        <v>165</v>
      </c>
      <c r="D14" s="1" t="s">
        <v>165</v>
      </c>
      <c r="E14" s="1" t="s">
        <v>165</v>
      </c>
    </row>
    <row r="15" spans="1:5" x14ac:dyDescent="0.2">
      <c r="B15" s="1" t="s">
        <v>259</v>
      </c>
      <c r="C15" s="1" t="s">
        <v>203</v>
      </c>
      <c r="D15" s="1" t="s">
        <v>261</v>
      </c>
      <c r="E15" s="1" t="s">
        <v>261</v>
      </c>
    </row>
    <row r="16" spans="1:5" x14ac:dyDescent="0.2">
      <c r="B16" s="1" t="s">
        <v>260</v>
      </c>
      <c r="C16" s="1" t="s">
        <v>262</v>
      </c>
      <c r="D16" s="1" t="s">
        <v>262</v>
      </c>
      <c r="E16" s="1" t="s">
        <v>262</v>
      </c>
    </row>
    <row r="17" spans="1:5" x14ac:dyDescent="0.2">
      <c r="B17" s="1" t="s">
        <v>155</v>
      </c>
      <c r="C17" s="1" t="s">
        <v>154</v>
      </c>
      <c r="D17" s="1" t="s">
        <v>154</v>
      </c>
      <c r="E17" s="1" t="s">
        <v>154</v>
      </c>
    </row>
    <row r="18" spans="1:5" x14ac:dyDescent="0.2">
      <c r="B18" s="1" t="s">
        <v>88</v>
      </c>
      <c r="C18" s="1" t="s">
        <v>87</v>
      </c>
      <c r="D18" s="1" t="s">
        <v>86</v>
      </c>
      <c r="E18" s="1" t="s">
        <v>85</v>
      </c>
    </row>
    <row r="20" spans="1:5" s="4" customFormat="1" x14ac:dyDescent="0.2">
      <c r="A20" s="4" t="s">
        <v>153</v>
      </c>
    </row>
    <row r="21" spans="1:5" s="4" customFormat="1" x14ac:dyDescent="0.2">
      <c r="B21" s="1" t="s">
        <v>15</v>
      </c>
      <c r="C21" s="1" t="s">
        <v>15</v>
      </c>
      <c r="D21" s="1" t="s">
        <v>224</v>
      </c>
      <c r="E21" s="1" t="s">
        <v>240</v>
      </c>
    </row>
    <row r="22" spans="1:5" s="4" customFormat="1" x14ac:dyDescent="0.2">
      <c r="B22" s="1" t="s">
        <v>252</v>
      </c>
      <c r="C22" s="1" t="s">
        <v>17</v>
      </c>
      <c r="D22" s="1" t="s">
        <v>250</v>
      </c>
      <c r="E22" s="1" t="s">
        <v>251</v>
      </c>
    </row>
    <row r="23" spans="1:5" s="4" customFormat="1" x14ac:dyDescent="0.2">
      <c r="B23" s="1" t="s">
        <v>253</v>
      </c>
      <c r="C23" s="1" t="s">
        <v>16</v>
      </c>
      <c r="D23" s="1" t="s">
        <v>255</v>
      </c>
      <c r="E23" s="1" t="s">
        <v>254</v>
      </c>
    </row>
    <row r="24" spans="1:5" x14ac:dyDescent="0.2">
      <c r="B24" s="1" t="s">
        <v>152</v>
      </c>
      <c r="C24" s="1" t="s">
        <v>151</v>
      </c>
      <c r="D24" s="1" t="s">
        <v>150</v>
      </c>
      <c r="E24" s="1" t="s">
        <v>149</v>
      </c>
    </row>
    <row r="25" spans="1:5" x14ac:dyDescent="0.2">
      <c r="B25" s="1" t="s">
        <v>148</v>
      </c>
      <c r="C25" s="1" t="s">
        <v>147</v>
      </c>
      <c r="D25" s="1" t="s">
        <v>146</v>
      </c>
      <c r="E25" s="1" t="s">
        <v>145</v>
      </c>
    </row>
    <row r="26" spans="1:5" x14ac:dyDescent="0.2">
      <c r="B26" s="1" t="s">
        <v>144</v>
      </c>
      <c r="C26" s="1" t="s">
        <v>143</v>
      </c>
      <c r="D26" s="1" t="s">
        <v>142</v>
      </c>
      <c r="E26" s="1" t="s">
        <v>141</v>
      </c>
    </row>
    <row r="27" spans="1:5" x14ac:dyDescent="0.2">
      <c r="B27" s="1" t="s">
        <v>140</v>
      </c>
      <c r="C27" s="1" t="s">
        <v>139</v>
      </c>
      <c r="D27" s="1" t="s">
        <v>138</v>
      </c>
      <c r="E27" s="1" t="s">
        <v>137</v>
      </c>
    </row>
    <row r="28" spans="1:5" x14ac:dyDescent="0.2">
      <c r="B28" s="1" t="s">
        <v>136</v>
      </c>
      <c r="C28" s="1" t="s">
        <v>242</v>
      </c>
      <c r="D28" s="1" t="s">
        <v>13</v>
      </c>
      <c r="E28" s="1" t="s">
        <v>241</v>
      </c>
    </row>
    <row r="29" spans="1:5" x14ac:dyDescent="0.2">
      <c r="B29" s="1" t="s">
        <v>135</v>
      </c>
      <c r="C29" s="1" t="s">
        <v>243</v>
      </c>
      <c r="D29" s="1" t="s">
        <v>12</v>
      </c>
      <c r="E29" s="1" t="s">
        <v>244</v>
      </c>
    </row>
    <row r="30" spans="1:5" x14ac:dyDescent="0.2">
      <c r="B30" s="1" t="s">
        <v>134</v>
      </c>
      <c r="C30" s="1" t="s">
        <v>245</v>
      </c>
      <c r="D30" s="1" t="s">
        <v>176</v>
      </c>
      <c r="E30" s="1" t="s">
        <v>246</v>
      </c>
    </row>
    <row r="31" spans="1:5" x14ac:dyDescent="0.2">
      <c r="B31" s="1" t="s">
        <v>133</v>
      </c>
      <c r="C31" s="1" t="s">
        <v>247</v>
      </c>
      <c r="D31" s="1" t="s">
        <v>248</v>
      </c>
      <c r="E31" s="1" t="s">
        <v>249</v>
      </c>
    </row>
    <row r="32" spans="1:5" x14ac:dyDescent="0.2">
      <c r="B32" s="1" t="s">
        <v>132</v>
      </c>
      <c r="C32" s="1" t="s">
        <v>132</v>
      </c>
      <c r="D32" s="1" t="s">
        <v>131</v>
      </c>
      <c r="E32" s="1" t="s">
        <v>130</v>
      </c>
    </row>
    <row r="33" spans="2:5" x14ac:dyDescent="0.2">
      <c r="B33" s="1" t="s">
        <v>129</v>
      </c>
      <c r="C33" s="1" t="s">
        <v>129</v>
      </c>
      <c r="D33" s="1" t="s">
        <v>128</v>
      </c>
      <c r="E33" s="1" t="s">
        <v>127</v>
      </c>
    </row>
    <row r="34" spans="2:5" x14ac:dyDescent="0.2">
      <c r="B34" s="1" t="s">
        <v>256</v>
      </c>
      <c r="C34" s="1" t="s">
        <v>271</v>
      </c>
      <c r="D34" s="1" t="s">
        <v>272</v>
      </c>
      <c r="E34" s="1" t="s">
        <v>305</v>
      </c>
    </row>
    <row r="35" spans="2:5" x14ac:dyDescent="0.2">
      <c r="B35" s="1" t="s">
        <v>257</v>
      </c>
      <c r="C35" s="1" t="s">
        <v>291</v>
      </c>
      <c r="D35" s="1" t="s">
        <v>288</v>
      </c>
      <c r="E35" s="1" t="s">
        <v>290</v>
      </c>
    </row>
    <row r="36" spans="2:5" x14ac:dyDescent="0.2">
      <c r="B36" s="1" t="s">
        <v>125</v>
      </c>
      <c r="C36" s="1" t="s">
        <v>125</v>
      </c>
      <c r="D36" s="1" t="s">
        <v>126</v>
      </c>
      <c r="E36" s="1" t="s">
        <v>125</v>
      </c>
    </row>
    <row r="37" spans="2:5" x14ac:dyDescent="0.2">
      <c r="B37" s="1" t="s">
        <v>124</v>
      </c>
      <c r="C37" s="1" t="s">
        <v>124</v>
      </c>
      <c r="D37" s="1" t="s">
        <v>124</v>
      </c>
      <c r="E37" s="1" t="s">
        <v>123</v>
      </c>
    </row>
    <row r="38" spans="2:5" x14ac:dyDescent="0.2">
      <c r="B38" s="1" t="s">
        <v>122</v>
      </c>
      <c r="C38" s="1" t="s">
        <v>122</v>
      </c>
      <c r="D38" s="1" t="s">
        <v>121</v>
      </c>
      <c r="E38" s="1" t="s">
        <v>120</v>
      </c>
    </row>
    <row r="39" spans="2:5" x14ac:dyDescent="0.2">
      <c r="B39" s="1" t="s">
        <v>119</v>
      </c>
      <c r="C39" s="1" t="s">
        <v>119</v>
      </c>
      <c r="D39" s="1" t="s">
        <v>14</v>
      </c>
      <c r="E39" s="1" t="s">
        <v>118</v>
      </c>
    </row>
    <row r="40" spans="2:5" x14ac:dyDescent="0.2">
      <c r="B40" s="1" t="s">
        <v>117</v>
      </c>
      <c r="C40" s="1" t="s">
        <v>117</v>
      </c>
      <c r="D40" s="1" t="s">
        <v>24</v>
      </c>
      <c r="E40" s="1" t="s">
        <v>116</v>
      </c>
    </row>
    <row r="41" spans="2:5" x14ac:dyDescent="0.2">
      <c r="B41" s="1" t="s">
        <v>114</v>
      </c>
      <c r="C41" s="1" t="s">
        <v>114</v>
      </c>
      <c r="D41" s="1" t="s">
        <v>113</v>
      </c>
      <c r="E41" s="1" t="s">
        <v>112</v>
      </c>
    </row>
    <row r="42" spans="2:5" x14ac:dyDescent="0.2">
      <c r="B42" s="1" t="s">
        <v>110</v>
      </c>
      <c r="C42" s="1" t="s">
        <v>110</v>
      </c>
      <c r="D42" s="1" t="s">
        <v>111</v>
      </c>
      <c r="E42" s="1" t="s">
        <v>110</v>
      </c>
    </row>
    <row r="43" spans="2:5" x14ac:dyDescent="0.2">
      <c r="B43" s="1" t="s">
        <v>109</v>
      </c>
      <c r="C43" s="1" t="s">
        <v>168</v>
      </c>
      <c r="D43" s="1" t="s">
        <v>308</v>
      </c>
      <c r="E43" s="1" t="s">
        <v>309</v>
      </c>
    </row>
    <row r="44" spans="2:5" x14ac:dyDescent="0.2">
      <c r="B44" s="1" t="s">
        <v>108</v>
      </c>
      <c r="C44" s="1" t="s">
        <v>108</v>
      </c>
      <c r="D44" s="1" t="s">
        <v>107</v>
      </c>
      <c r="E44" s="1" t="s">
        <v>106</v>
      </c>
    </row>
    <row r="45" spans="2:5" x14ac:dyDescent="0.2">
      <c r="B45" s="1" t="s">
        <v>105</v>
      </c>
      <c r="C45" s="1" t="s">
        <v>105</v>
      </c>
      <c r="D45" s="1" t="s">
        <v>104</v>
      </c>
      <c r="E45" s="1" t="s">
        <v>103</v>
      </c>
    </row>
    <row r="46" spans="2:5" x14ac:dyDescent="0.2">
      <c r="B46" s="1" t="s">
        <v>102</v>
      </c>
      <c r="C46" s="1" t="s">
        <v>102</v>
      </c>
      <c r="D46" s="1" t="s">
        <v>101</v>
      </c>
      <c r="E46" s="1" t="s">
        <v>100</v>
      </c>
    </row>
    <row r="47" spans="2:5" x14ac:dyDescent="0.2">
      <c r="B47" s="9" t="s">
        <v>19</v>
      </c>
      <c r="C47" s="8" t="s">
        <v>19</v>
      </c>
      <c r="D47" s="8" t="s">
        <v>99</v>
      </c>
      <c r="E47" s="8" t="s">
        <v>98</v>
      </c>
    </row>
    <row r="48" spans="2:5" x14ac:dyDescent="0.2">
      <c r="B48" s="8" t="s">
        <v>21</v>
      </c>
      <c r="C48" s="8" t="s">
        <v>21</v>
      </c>
      <c r="D48" s="8" t="s">
        <v>97</v>
      </c>
      <c r="E48" s="8" t="s">
        <v>96</v>
      </c>
    </row>
    <row r="49" spans="1:5" s="10" customFormat="1" ht="90" x14ac:dyDescent="0.25">
      <c r="B49" s="10" t="s">
        <v>95</v>
      </c>
      <c r="C49" s="8" t="s">
        <v>18</v>
      </c>
      <c r="D49" s="8" t="s">
        <v>94</v>
      </c>
      <c r="E49" s="8" t="s">
        <v>93</v>
      </c>
    </row>
    <row r="50" spans="1:5" s="10" customFormat="1" ht="33.75" x14ac:dyDescent="0.25">
      <c r="B50" s="10" t="s">
        <v>285</v>
      </c>
      <c r="C50" s="8" t="s">
        <v>287</v>
      </c>
      <c r="D50" s="8" t="s">
        <v>286</v>
      </c>
      <c r="E50" s="8" t="s">
        <v>289</v>
      </c>
    </row>
    <row r="51" spans="1:5" s="10" customFormat="1" x14ac:dyDescent="0.25">
      <c r="B51" s="10" t="s">
        <v>292</v>
      </c>
      <c r="C51" s="8" t="s">
        <v>189</v>
      </c>
      <c r="D51" s="8" t="s">
        <v>189</v>
      </c>
      <c r="E51" s="8" t="s">
        <v>189</v>
      </c>
    </row>
    <row r="52" spans="1:5" s="10" customFormat="1" x14ac:dyDescent="0.25">
      <c r="B52" s="10" t="s">
        <v>269</v>
      </c>
      <c r="C52" s="8" t="s">
        <v>270</v>
      </c>
      <c r="D52" s="8" t="s">
        <v>270</v>
      </c>
      <c r="E52" s="8" t="s">
        <v>270</v>
      </c>
    </row>
    <row r="53" spans="1:5" s="10" customFormat="1" x14ac:dyDescent="0.25">
      <c r="B53" s="10" t="s">
        <v>293</v>
      </c>
      <c r="C53" s="8" t="s">
        <v>294</v>
      </c>
      <c r="D53" s="8" t="s">
        <v>190</v>
      </c>
      <c r="E53" s="8" t="s">
        <v>297</v>
      </c>
    </row>
    <row r="54" spans="1:5" s="10" customFormat="1" x14ac:dyDescent="0.25">
      <c r="B54" s="10" t="s">
        <v>268</v>
      </c>
      <c r="C54" s="8" t="s">
        <v>299</v>
      </c>
      <c r="D54" s="8" t="s">
        <v>177</v>
      </c>
      <c r="E54" s="8" t="s">
        <v>296</v>
      </c>
    </row>
    <row r="55" spans="1:5" s="10" customFormat="1" x14ac:dyDescent="0.25">
      <c r="B55" s="10" t="s">
        <v>173</v>
      </c>
      <c r="C55" s="8" t="s">
        <v>300</v>
      </c>
      <c r="D55" s="8" t="s">
        <v>178</v>
      </c>
      <c r="E55" s="8" t="s">
        <v>295</v>
      </c>
    </row>
    <row r="56" spans="1:5" x14ac:dyDescent="0.2">
      <c r="B56" s="1" t="s">
        <v>267</v>
      </c>
      <c r="C56" s="1" t="s">
        <v>179</v>
      </c>
      <c r="D56" s="1" t="s">
        <v>179</v>
      </c>
      <c r="E56" s="1" t="s">
        <v>298</v>
      </c>
    </row>
    <row r="58" spans="1:5" s="4" customFormat="1" x14ac:dyDescent="0.2">
      <c r="A58" s="4" t="s">
        <v>92</v>
      </c>
    </row>
    <row r="59" spans="1:5" x14ac:dyDescent="0.2">
      <c r="B59" s="1" t="s">
        <v>47</v>
      </c>
      <c r="C59" s="1" t="s">
        <v>91</v>
      </c>
      <c r="D59" s="1" t="s">
        <v>90</v>
      </c>
      <c r="E59" s="1" t="s">
        <v>89</v>
      </c>
    </row>
    <row r="60" spans="1:5" ht="41.25" customHeight="1" x14ac:dyDescent="0.2">
      <c r="B60" s="9" t="s">
        <v>52</v>
      </c>
      <c r="C60" s="8" t="s">
        <v>84</v>
      </c>
      <c r="D60" s="8" t="s">
        <v>83</v>
      </c>
      <c r="E60" s="8" t="s">
        <v>82</v>
      </c>
    </row>
    <row r="61" spans="1:5" ht="41.25" customHeight="1" x14ac:dyDescent="0.2">
      <c r="B61" s="9" t="s">
        <v>81</v>
      </c>
      <c r="C61" s="8" t="s">
        <v>80</v>
      </c>
      <c r="D61" s="8" t="s">
        <v>79</v>
      </c>
      <c r="E61" s="8" t="s">
        <v>78</v>
      </c>
    </row>
    <row r="62" spans="1:5" x14ac:dyDescent="0.2">
      <c r="B62" s="9"/>
      <c r="C62" s="8"/>
      <c r="D62" s="8"/>
      <c r="E62" s="8"/>
    </row>
    <row r="63" spans="1:5" s="4" customFormat="1" x14ac:dyDescent="0.2">
      <c r="A63" s="4" t="s">
        <v>88</v>
      </c>
    </row>
    <row r="64" spans="1:5" x14ac:dyDescent="0.2">
      <c r="B64" s="1" t="s">
        <v>47</v>
      </c>
      <c r="C64" s="1" t="s">
        <v>87</v>
      </c>
      <c r="D64" s="1" t="s">
        <v>86</v>
      </c>
      <c r="E64" s="1" t="s">
        <v>85</v>
      </c>
    </row>
    <row r="65" spans="1:5" ht="41.25" customHeight="1" x14ac:dyDescent="0.2">
      <c r="B65" s="9" t="s">
        <v>52</v>
      </c>
      <c r="C65" s="8" t="s">
        <v>84</v>
      </c>
      <c r="D65" s="8" t="s">
        <v>83</v>
      </c>
      <c r="E65" s="8" t="s">
        <v>82</v>
      </c>
    </row>
    <row r="66" spans="1:5" ht="41.25" customHeight="1" x14ac:dyDescent="0.2">
      <c r="B66" s="9" t="s">
        <v>81</v>
      </c>
      <c r="C66" s="8" t="s">
        <v>80</v>
      </c>
      <c r="D66" s="8" t="s">
        <v>79</v>
      </c>
      <c r="E66" s="8" t="s">
        <v>78</v>
      </c>
    </row>
    <row r="68" spans="1:5" s="4" customFormat="1" x14ac:dyDescent="0.2">
      <c r="A68" s="4" t="s">
        <v>77</v>
      </c>
    </row>
    <row r="69" spans="1:5" x14ac:dyDescent="0.2">
      <c r="B69" s="1" t="s">
        <v>47</v>
      </c>
      <c r="C69" s="1" t="s">
        <v>76</v>
      </c>
      <c r="D69" s="1" t="s">
        <v>76</v>
      </c>
      <c r="E69" s="1" t="s">
        <v>76</v>
      </c>
    </row>
    <row r="70" spans="1:5" ht="41.25" customHeight="1" x14ac:dyDescent="0.2">
      <c r="B70" s="9" t="s">
        <v>41</v>
      </c>
      <c r="C70" s="8" t="s">
        <v>40</v>
      </c>
      <c r="D70" s="8" t="s">
        <v>39</v>
      </c>
      <c r="E70" s="8" t="s">
        <v>38</v>
      </c>
    </row>
    <row r="71" spans="1:5" ht="41.25" customHeight="1" x14ac:dyDescent="0.2">
      <c r="B71" s="9" t="s">
        <v>37</v>
      </c>
      <c r="C71" s="8" t="s">
        <v>75</v>
      </c>
      <c r="D71" s="8" t="s">
        <v>74</v>
      </c>
      <c r="E71" s="8" t="s">
        <v>73</v>
      </c>
    </row>
    <row r="72" spans="1:5" x14ac:dyDescent="0.2">
      <c r="B72" s="1" t="s">
        <v>304</v>
      </c>
      <c r="C72" s="1" t="s">
        <v>301</v>
      </c>
      <c r="D72" s="1" t="s">
        <v>302</v>
      </c>
      <c r="E72" s="1" t="s">
        <v>303</v>
      </c>
    </row>
    <row r="75" spans="1:5" s="4" customFormat="1" x14ac:dyDescent="0.2">
      <c r="A75" s="4" t="s">
        <v>72</v>
      </c>
    </row>
    <row r="76" spans="1:5" x14ac:dyDescent="0.2">
      <c r="B76" s="1" t="s">
        <v>47</v>
      </c>
      <c r="C76" s="1" t="s">
        <v>70</v>
      </c>
      <c r="D76" s="1" t="s">
        <v>71</v>
      </c>
      <c r="E76" s="1" t="s">
        <v>70</v>
      </c>
    </row>
    <row r="77" spans="1:5" ht="45" x14ac:dyDescent="0.2">
      <c r="B77" s="1" t="s">
        <v>52</v>
      </c>
      <c r="C77" s="7" t="s">
        <v>69</v>
      </c>
      <c r="D77" s="7" t="s">
        <v>68</v>
      </c>
      <c r="E77" s="7" t="s">
        <v>67</v>
      </c>
    </row>
    <row r="79" spans="1:5" s="4" customFormat="1" x14ac:dyDescent="0.2">
      <c r="A79" s="4" t="s">
        <v>66</v>
      </c>
    </row>
    <row r="80" spans="1:5" x14ac:dyDescent="0.2">
      <c r="B80" s="1" t="s">
        <v>47</v>
      </c>
      <c r="C80" s="1" t="s">
        <v>65</v>
      </c>
      <c r="D80" s="1" t="s">
        <v>65</v>
      </c>
      <c r="E80" s="1" t="s">
        <v>65</v>
      </c>
    </row>
    <row r="81" spans="1:5" x14ac:dyDescent="0.2">
      <c r="B81" s="1" t="s">
        <v>63</v>
      </c>
      <c r="C81" s="1" t="s">
        <v>64</v>
      </c>
      <c r="D81" s="1" t="s">
        <v>64</v>
      </c>
      <c r="E81" s="1" t="s">
        <v>64</v>
      </c>
    </row>
    <row r="82" spans="1:5" x14ac:dyDescent="0.2">
      <c r="B82" s="1" t="s">
        <v>63</v>
      </c>
      <c r="C82" s="1" t="s">
        <v>62</v>
      </c>
      <c r="D82" s="1" t="s">
        <v>62</v>
      </c>
      <c r="E82" s="1" t="s">
        <v>62</v>
      </c>
    </row>
    <row r="83" spans="1:5" ht="41.25" customHeight="1" x14ac:dyDescent="0.2">
      <c r="B83" s="9" t="s">
        <v>41</v>
      </c>
      <c r="C83" s="8" t="s">
        <v>61</v>
      </c>
      <c r="D83" s="8" t="s">
        <v>60</v>
      </c>
      <c r="E83" s="8" t="s">
        <v>59</v>
      </c>
    </row>
    <row r="84" spans="1:5" ht="67.5" x14ac:dyDescent="0.2">
      <c r="B84" s="9" t="s">
        <v>37</v>
      </c>
      <c r="C84" s="8" t="s">
        <v>58</v>
      </c>
      <c r="D84" s="8" t="s">
        <v>57</v>
      </c>
      <c r="E84" s="8" t="s">
        <v>56</v>
      </c>
    </row>
    <row r="86" spans="1:5" s="4" customFormat="1" x14ac:dyDescent="0.2">
      <c r="A86" s="4" t="s">
        <v>55</v>
      </c>
    </row>
    <row r="87" spans="1:5" x14ac:dyDescent="0.2">
      <c r="B87" s="1" t="s">
        <v>47</v>
      </c>
      <c r="C87" s="1" t="s">
        <v>53</v>
      </c>
      <c r="D87" s="1" t="s">
        <v>54</v>
      </c>
      <c r="E87" s="1" t="s">
        <v>53</v>
      </c>
    </row>
    <row r="88" spans="1:5" ht="33.75" x14ac:dyDescent="0.2">
      <c r="B88" s="1" t="s">
        <v>52</v>
      </c>
      <c r="C88" s="7" t="s">
        <v>51</v>
      </c>
      <c r="D88" s="7" t="s">
        <v>50</v>
      </c>
      <c r="E88" s="7" t="s">
        <v>49</v>
      </c>
    </row>
    <row r="90" spans="1:5" s="4" customFormat="1" x14ac:dyDescent="0.2">
      <c r="A90" s="4" t="s">
        <v>48</v>
      </c>
    </row>
    <row r="91" spans="1:5" x14ac:dyDescent="0.2">
      <c r="B91" s="1" t="s">
        <v>47</v>
      </c>
      <c r="C91" s="1" t="s">
        <v>46</v>
      </c>
      <c r="D91" s="1" t="s">
        <v>46</v>
      </c>
      <c r="E91" s="1" t="s">
        <v>46</v>
      </c>
    </row>
    <row r="92" spans="1:5" x14ac:dyDescent="0.2">
      <c r="B92" s="1" t="s">
        <v>45</v>
      </c>
      <c r="C92" s="1" t="s">
        <v>44</v>
      </c>
      <c r="D92" s="1" t="s">
        <v>43</v>
      </c>
      <c r="E92" s="1" t="s">
        <v>42</v>
      </c>
    </row>
    <row r="93" spans="1:5" ht="41.25" customHeight="1" x14ac:dyDescent="0.2">
      <c r="B93" s="9" t="s">
        <v>41</v>
      </c>
      <c r="C93" s="8" t="s">
        <v>40</v>
      </c>
      <c r="D93" s="8" t="s">
        <v>39</v>
      </c>
      <c r="E93" s="8" t="s">
        <v>38</v>
      </c>
    </row>
    <row r="94" spans="1:5" ht="45" x14ac:dyDescent="0.2">
      <c r="B94" s="1" t="s">
        <v>37</v>
      </c>
      <c r="C94" s="7" t="s">
        <v>36</v>
      </c>
      <c r="D94" s="7" t="s">
        <v>35</v>
      </c>
      <c r="E94" s="7" t="s">
        <v>34</v>
      </c>
    </row>
  </sheetData>
  <pageMargins left="0.7" right="0.7" top="0.75" bottom="0.75" header="0.3" footer="0.3"/>
  <pageSetup paperSize="9"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FAE3-F985-4732-A8D7-B4BDFFAE4A6E}">
  <dimension ref="A1:HD462"/>
  <sheetViews>
    <sheetView workbookViewId="0"/>
  </sheetViews>
  <sheetFormatPr defaultRowHeight="15" customHeight="1" x14ac:dyDescent="0.2"/>
  <cols>
    <col min="1" max="7" width="0.42578125" style="13" customWidth="1"/>
    <col min="8" max="13" width="1" style="13" customWidth="1"/>
    <col min="14" max="17" width="0.42578125" style="13" customWidth="1"/>
    <col min="18" max="18" width="1" style="13" customWidth="1"/>
    <col min="19" max="19" width="0.42578125" style="13" customWidth="1"/>
    <col min="20" max="22" width="1" style="13" customWidth="1"/>
    <col min="23" max="26" width="0.42578125" style="13" customWidth="1"/>
    <col min="27" max="27" width="1" style="13" customWidth="1"/>
    <col min="28" max="28" width="0.42578125" style="13" customWidth="1"/>
    <col min="29" max="29" width="1" style="13" customWidth="1"/>
    <col min="30" max="30" width="0.42578125" style="13" customWidth="1"/>
    <col min="31" max="33" width="1" style="13" customWidth="1"/>
    <col min="34" max="37" width="0.42578125" style="13" customWidth="1"/>
    <col min="38" max="38" width="1" style="13" customWidth="1"/>
    <col min="39" max="39" width="0.42578125" style="13" customWidth="1"/>
    <col min="40" max="40" width="1" style="13" customWidth="1"/>
    <col min="41" max="41" width="0.42578125" style="13" customWidth="1"/>
    <col min="42" max="44" width="1" style="13" customWidth="1"/>
    <col min="45" max="48" width="0.42578125" style="13" customWidth="1"/>
    <col min="49" max="49" width="1" style="13" customWidth="1"/>
    <col min="50" max="50" width="0.42578125" style="13" customWidth="1"/>
    <col min="51" max="51" width="1" style="13" customWidth="1"/>
    <col min="52" max="52" width="0.42578125" style="13" customWidth="1"/>
    <col min="53" max="53" width="1" style="13" customWidth="1"/>
    <col min="54" max="54" width="0.42578125" style="13" customWidth="1"/>
    <col min="55" max="55" width="1" style="13" customWidth="1"/>
    <col min="56" max="56" width="0.42578125" style="13" customWidth="1"/>
    <col min="57" max="69" width="1" style="13" customWidth="1"/>
    <col min="70" max="105" width="0.42578125" style="21" customWidth="1"/>
    <col min="106" max="106" width="0.7109375" style="21" customWidth="1"/>
    <col min="107" max="107" width="1" style="21" customWidth="1"/>
    <col min="108" max="108" width="0.42578125" style="21" customWidth="1"/>
    <col min="109" max="112" width="9.140625" style="21"/>
    <col min="113" max="171" width="0.42578125" style="21" customWidth="1"/>
    <col min="172" max="205" width="0.42578125" style="1" customWidth="1"/>
    <col min="206" max="16384" width="9.140625" style="1"/>
  </cols>
  <sheetData>
    <row r="1" spans="1:171" s="13" customFormat="1" ht="11.1"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row>
    <row r="2" spans="1:171" ht="11.1"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171" s="13" customFormat="1" ht="3" customHeight="1" thickBo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row>
    <row r="4" spans="1:171" ht="11.1" customHeight="1" x14ac:dyDescent="0.2">
      <c r="A4" s="21"/>
      <c r="B4" s="21"/>
      <c r="C4" s="21"/>
      <c r="D4" s="21"/>
      <c r="E4" s="43"/>
      <c r="F4" s="21"/>
      <c r="G4" s="44"/>
      <c r="H4" s="35"/>
      <c r="I4" s="21"/>
      <c r="J4" s="36"/>
      <c r="K4" s="21"/>
      <c r="L4" s="21"/>
      <c r="M4" s="21"/>
      <c r="N4" s="21"/>
      <c r="O4" s="43"/>
      <c r="P4" s="21"/>
      <c r="Q4" s="44"/>
      <c r="R4" s="35"/>
      <c r="S4" s="44"/>
      <c r="T4" s="21"/>
      <c r="U4" s="36"/>
      <c r="V4" s="21"/>
      <c r="W4" s="21"/>
      <c r="X4" s="43"/>
      <c r="Y4" s="21"/>
      <c r="Z4" s="44"/>
      <c r="AA4" s="35"/>
      <c r="AB4" s="37"/>
      <c r="AC4" s="38"/>
      <c r="AD4" s="44"/>
      <c r="AE4" s="21"/>
      <c r="AF4" s="36"/>
      <c r="AG4" s="21"/>
      <c r="AH4" s="21"/>
      <c r="AI4" s="43"/>
      <c r="AJ4" s="21"/>
      <c r="AK4" s="44"/>
      <c r="AL4" s="35"/>
      <c r="AM4" s="44"/>
      <c r="AN4" s="38"/>
      <c r="AO4" s="44"/>
      <c r="AP4" s="21"/>
      <c r="AQ4" s="36"/>
      <c r="AR4" s="21"/>
      <c r="AS4" s="21"/>
      <c r="AT4" s="43"/>
      <c r="AU4" s="21"/>
      <c r="AV4" s="44"/>
      <c r="AW4" s="35"/>
      <c r="AX4" s="37"/>
      <c r="AY4" s="38"/>
      <c r="AZ4" s="44"/>
      <c r="BA4" s="35"/>
      <c r="BB4" s="37"/>
      <c r="BC4" s="38"/>
      <c r="BD4" s="44"/>
      <c r="BE4" s="21"/>
      <c r="BF4" s="36"/>
      <c r="BG4" s="21"/>
      <c r="BH4" s="21"/>
      <c r="BI4" s="21"/>
      <c r="BJ4" s="21"/>
      <c r="BK4" s="21"/>
      <c r="BL4" s="21"/>
      <c r="BM4" s="21"/>
      <c r="BN4" s="21"/>
      <c r="BO4" s="21"/>
      <c r="BP4" s="21"/>
      <c r="BQ4" s="21"/>
      <c r="CW4" s="44"/>
      <c r="CY4" s="44"/>
      <c r="DA4" s="44"/>
      <c r="DC4" s="36"/>
    </row>
    <row r="5" spans="1:171" s="13" customFormat="1" ht="3" customHeight="1" x14ac:dyDescent="0.2">
      <c r="A5" s="21"/>
      <c r="B5" s="21"/>
      <c r="C5" s="21"/>
      <c r="D5" s="21"/>
      <c r="E5" s="21"/>
      <c r="F5" s="21"/>
      <c r="G5" s="21"/>
      <c r="H5" s="21"/>
      <c r="I5" s="21"/>
      <c r="J5" s="39"/>
      <c r="K5" s="21"/>
      <c r="L5" s="21"/>
      <c r="M5" s="21"/>
      <c r="N5" s="21"/>
      <c r="O5" s="21"/>
      <c r="P5" s="21"/>
      <c r="Q5" s="21"/>
      <c r="R5" s="21"/>
      <c r="S5" s="21"/>
      <c r="T5" s="21"/>
      <c r="U5" s="39"/>
      <c r="V5" s="21"/>
      <c r="W5" s="21"/>
      <c r="X5" s="21"/>
      <c r="Y5" s="21"/>
      <c r="Z5" s="21"/>
      <c r="AA5" s="21"/>
      <c r="AB5" s="21"/>
      <c r="AC5" s="21"/>
      <c r="AD5" s="21"/>
      <c r="AE5" s="21"/>
      <c r="AF5" s="39"/>
      <c r="AG5" s="21"/>
      <c r="AH5" s="21"/>
      <c r="AI5" s="21"/>
      <c r="AJ5" s="21"/>
      <c r="AK5" s="21"/>
      <c r="AL5" s="21"/>
      <c r="AM5" s="21"/>
      <c r="AN5" s="21"/>
      <c r="AO5" s="21"/>
      <c r="AP5" s="21"/>
      <c r="AQ5" s="39"/>
      <c r="AR5" s="21"/>
      <c r="AS5" s="21"/>
      <c r="AT5" s="21"/>
      <c r="AU5" s="21"/>
      <c r="AV5" s="21"/>
      <c r="AW5" s="21"/>
      <c r="AX5" s="21"/>
      <c r="AY5" s="21"/>
      <c r="AZ5" s="21"/>
      <c r="BA5" s="21"/>
      <c r="BB5" s="21"/>
      <c r="BC5" s="21"/>
      <c r="BD5" s="21"/>
      <c r="BE5" s="21"/>
      <c r="BF5" s="39"/>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row>
    <row r="6" spans="1:171" s="21" customFormat="1" ht="12" customHeight="1" x14ac:dyDescent="0.2">
      <c r="J6" s="39"/>
      <c r="U6" s="39"/>
      <c r="AF6" s="39"/>
      <c r="AQ6" s="39"/>
      <c r="BF6" s="39"/>
      <c r="DC6" s="39"/>
    </row>
    <row r="7" spans="1:171" s="13" customFormat="1" ht="3"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row>
    <row r="8" spans="1:171" ht="11.1" customHeight="1" x14ac:dyDescent="0.2">
      <c r="A8" s="21"/>
      <c r="B8" s="21"/>
      <c r="C8" s="21"/>
      <c r="D8" s="21"/>
      <c r="E8" s="21"/>
      <c r="F8" s="21"/>
      <c r="G8" s="44"/>
      <c r="H8" s="35"/>
      <c r="I8" s="21"/>
      <c r="J8" s="36"/>
      <c r="K8" s="21"/>
      <c r="L8" s="21"/>
      <c r="M8" s="21"/>
      <c r="N8" s="21"/>
      <c r="O8" s="21"/>
      <c r="P8" s="21"/>
      <c r="Q8" s="44"/>
      <c r="R8" s="35"/>
      <c r="S8" s="44"/>
      <c r="T8" s="21"/>
      <c r="U8" s="36"/>
      <c r="V8" s="21"/>
      <c r="W8" s="21"/>
      <c r="X8" s="21"/>
      <c r="Y8" s="21"/>
      <c r="Z8" s="44"/>
      <c r="AA8" s="35"/>
      <c r="AB8" s="37"/>
      <c r="AC8" s="38"/>
      <c r="AD8" s="44"/>
      <c r="AE8" s="21"/>
      <c r="AF8" s="36"/>
      <c r="AG8" s="21"/>
      <c r="AH8" s="21"/>
      <c r="AI8" s="21"/>
      <c r="AJ8" s="21"/>
      <c r="AK8" s="44"/>
      <c r="AL8" s="35"/>
      <c r="AM8" s="44"/>
      <c r="AN8" s="38"/>
      <c r="AO8" s="44"/>
      <c r="AP8" s="21"/>
      <c r="AQ8" s="36"/>
      <c r="AR8" s="21"/>
      <c r="AS8" s="21"/>
      <c r="AT8" s="21"/>
      <c r="AU8" s="21"/>
      <c r="AV8" s="44"/>
      <c r="AW8" s="35"/>
      <c r="AX8" s="37"/>
      <c r="AY8" s="38"/>
      <c r="AZ8" s="44"/>
      <c r="BA8" s="35"/>
      <c r="BB8" s="37"/>
      <c r="BC8" s="38"/>
      <c r="BD8" s="44"/>
      <c r="BE8" s="21"/>
      <c r="BF8" s="36"/>
      <c r="BG8" s="21"/>
      <c r="BH8" s="21"/>
      <c r="BI8" s="21"/>
      <c r="BJ8" s="21"/>
      <c r="BK8" s="21"/>
      <c r="BL8" s="21"/>
      <c r="BM8" s="21"/>
      <c r="BN8" s="21"/>
      <c r="BO8" s="21"/>
      <c r="BP8" s="21"/>
      <c r="BQ8" s="21"/>
      <c r="CU8" s="44"/>
      <c r="CW8" s="44"/>
      <c r="CY8" s="44"/>
      <c r="DA8" s="44"/>
      <c r="DC8" s="36"/>
    </row>
    <row r="9" spans="1:171" s="13" customFormat="1" ht="3" customHeight="1" x14ac:dyDescent="0.2">
      <c r="A9" s="21"/>
      <c r="B9" s="21"/>
      <c r="C9" s="21"/>
      <c r="D9" s="21"/>
      <c r="E9" s="21"/>
      <c r="F9" s="21"/>
      <c r="G9" s="21"/>
      <c r="H9" s="21"/>
      <c r="I9" s="21"/>
      <c r="J9" s="39"/>
      <c r="K9" s="21"/>
      <c r="L9" s="21"/>
      <c r="M9" s="21"/>
      <c r="N9" s="21"/>
      <c r="O9" s="21"/>
      <c r="P9" s="21"/>
      <c r="Q9" s="21"/>
      <c r="R9" s="21"/>
      <c r="S9" s="21"/>
      <c r="T9" s="21"/>
      <c r="U9" s="39"/>
      <c r="V9" s="21"/>
      <c r="W9" s="21"/>
      <c r="X9" s="21"/>
      <c r="Y9" s="21"/>
      <c r="Z9" s="21"/>
      <c r="AA9" s="21"/>
      <c r="AB9" s="21"/>
      <c r="AC9" s="21"/>
      <c r="AD9" s="21"/>
      <c r="AE9" s="21"/>
      <c r="AF9" s="39"/>
      <c r="AG9" s="21"/>
      <c r="AH9" s="21"/>
      <c r="AI9" s="21"/>
      <c r="AJ9" s="21"/>
      <c r="AK9" s="21"/>
      <c r="AL9" s="21"/>
      <c r="AM9" s="21"/>
      <c r="AN9" s="21"/>
      <c r="AO9" s="21"/>
      <c r="AP9" s="21"/>
      <c r="AQ9" s="39"/>
      <c r="AR9" s="21"/>
      <c r="AS9" s="21"/>
      <c r="AT9" s="21"/>
      <c r="AU9" s="21"/>
      <c r="AV9" s="21"/>
      <c r="AW9" s="21"/>
      <c r="AX9" s="21"/>
      <c r="AY9" s="21"/>
      <c r="AZ9" s="21"/>
      <c r="BA9" s="21"/>
      <c r="BB9" s="21"/>
      <c r="BC9" s="21"/>
      <c r="BD9" s="21"/>
      <c r="BE9" s="21"/>
      <c r="BF9" s="39"/>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row>
    <row r="10" spans="1:171" s="21" customFormat="1" ht="12" customHeight="1" x14ac:dyDescent="0.2">
      <c r="J10" s="39"/>
      <c r="U10" s="39"/>
      <c r="AF10" s="39"/>
      <c r="AQ10" s="39"/>
      <c r="BF10" s="39"/>
      <c r="DC10" s="39"/>
    </row>
    <row r="11" spans="1:171" s="13" customFormat="1" ht="3"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row>
    <row r="12" spans="1:171" ht="11.1" customHeight="1" x14ac:dyDescent="0.2">
      <c r="A12" s="21"/>
      <c r="B12" s="21"/>
      <c r="C12" s="21"/>
      <c r="D12" s="21"/>
      <c r="E12" s="21"/>
      <c r="F12" s="21"/>
      <c r="G12" s="44"/>
      <c r="H12" s="40"/>
      <c r="I12" s="36"/>
      <c r="J12" s="21"/>
      <c r="K12" s="21"/>
      <c r="L12" s="21"/>
      <c r="M12" s="21"/>
      <c r="N12" s="21"/>
      <c r="O12" s="21"/>
      <c r="P12" s="21"/>
      <c r="Q12" s="44"/>
      <c r="R12" s="40"/>
      <c r="S12" s="44"/>
      <c r="T12" s="21"/>
      <c r="U12" s="36"/>
      <c r="V12" s="21"/>
      <c r="W12" s="21"/>
      <c r="X12" s="21"/>
      <c r="Y12" s="21"/>
      <c r="Z12" s="44"/>
      <c r="AA12" s="40"/>
      <c r="AB12" s="21"/>
      <c r="AC12" s="41"/>
      <c r="AD12" s="44"/>
      <c r="AE12" s="21"/>
      <c r="AF12" s="36"/>
      <c r="AG12" s="21"/>
      <c r="AH12" s="21"/>
      <c r="AI12" s="21"/>
      <c r="AJ12" s="21"/>
      <c r="AK12" s="44"/>
      <c r="AL12" s="40"/>
      <c r="AM12" s="44"/>
      <c r="AN12" s="42"/>
      <c r="AO12" s="44"/>
      <c r="AP12" s="21"/>
      <c r="AQ12" s="36"/>
      <c r="AR12" s="21"/>
      <c r="AS12" s="21"/>
      <c r="AT12" s="21"/>
      <c r="AU12" s="21"/>
      <c r="AV12" s="44"/>
      <c r="AW12" s="40"/>
      <c r="AX12" s="21"/>
      <c r="AY12" s="41"/>
      <c r="AZ12" s="44"/>
      <c r="BA12" s="40"/>
      <c r="BB12" s="21"/>
      <c r="BC12" s="41"/>
      <c r="BD12" s="44"/>
      <c r="BE12" s="21"/>
      <c r="BF12" s="36"/>
      <c r="BG12" s="21"/>
      <c r="BH12" s="21"/>
      <c r="BI12" s="21"/>
      <c r="BJ12" s="21"/>
      <c r="BK12" s="21"/>
      <c r="BL12" s="21"/>
      <c r="BM12" s="21"/>
      <c r="BN12" s="21"/>
      <c r="BO12" s="21"/>
      <c r="BP12" s="21"/>
      <c r="BQ12" s="21"/>
      <c r="CS12" s="44"/>
      <c r="CU12" s="44"/>
      <c r="CW12" s="44"/>
      <c r="CY12" s="44"/>
      <c r="DA12" s="44"/>
      <c r="DC12" s="36"/>
    </row>
    <row r="13" spans="1:171" s="13" customFormat="1" ht="3"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row>
    <row r="14" spans="1:171" s="21" customFormat="1" ht="12" customHeight="1" x14ac:dyDescent="0.2">
      <c r="DC14" s="39"/>
    </row>
    <row r="15" spans="1:171" s="13" customFormat="1" ht="3"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row>
    <row r="16" spans="1:171" s="13" customFormat="1" ht="11.1" customHeight="1" x14ac:dyDescent="0.2">
      <c r="A16" s="21"/>
      <c r="B16" s="21"/>
      <c r="C16" s="21"/>
      <c r="D16" s="21"/>
      <c r="E16" s="21"/>
      <c r="F16" s="21"/>
      <c r="G16" s="4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44"/>
      <c r="CR16" s="21"/>
      <c r="CS16" s="44"/>
      <c r="CT16" s="21"/>
      <c r="CU16" s="44"/>
      <c r="CV16" s="21"/>
      <c r="CW16" s="44"/>
      <c r="CX16" s="21"/>
      <c r="CY16" s="44"/>
      <c r="CZ16" s="21"/>
      <c r="DA16" s="44"/>
      <c r="DB16" s="21"/>
      <c r="DC16" s="36"/>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row>
    <row r="17" spans="1:171" s="13" customFormat="1" ht="3"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row>
    <row r="18" spans="1:171" s="21" customFormat="1" ht="8.25" customHeight="1" x14ac:dyDescent="0.2">
      <c r="DC18" s="39"/>
    </row>
    <row r="19" spans="1:171" s="13" customFormat="1" ht="3"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row>
    <row r="20" spans="1:171" s="13" customFormat="1" ht="11.1" customHeight="1" x14ac:dyDescent="0.2">
      <c r="A20" s="21"/>
      <c r="B20" s="21"/>
      <c r="C20" s="21"/>
      <c r="D20" s="21"/>
      <c r="E20" s="21"/>
      <c r="F20" s="21"/>
      <c r="G20" s="4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44"/>
      <c r="CP20" s="21"/>
      <c r="CQ20" s="44"/>
      <c r="CR20" s="21"/>
      <c r="CS20" s="44"/>
      <c r="CT20" s="21"/>
      <c r="CU20" s="44"/>
      <c r="CV20" s="21"/>
      <c r="CW20" s="44"/>
      <c r="CX20" s="21"/>
      <c r="CY20" s="44"/>
      <c r="CZ20" s="21"/>
      <c r="DA20" s="44"/>
      <c r="DB20" s="21"/>
      <c r="DC20" s="36"/>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row>
    <row r="21" spans="1:171" s="13" customFormat="1" ht="3"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row>
    <row r="22" spans="1:171" s="21" customFormat="1" ht="11.1" customHeight="1" x14ac:dyDescent="0.2">
      <c r="DC22" s="39"/>
    </row>
    <row r="23" spans="1:171" s="13" customFormat="1" ht="3" customHeight="1" thickBo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row>
    <row r="24" spans="1:171" s="13" customFormat="1" ht="11.1" customHeight="1" x14ac:dyDescent="0.2">
      <c r="A24" s="21"/>
      <c r="B24" s="21"/>
      <c r="C24" s="21"/>
      <c r="D24" s="21"/>
      <c r="E24" s="21"/>
      <c r="F24" s="21"/>
      <c r="G24" s="21"/>
      <c r="H24" s="37"/>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44"/>
      <c r="CN24" s="21"/>
      <c r="CO24" s="44"/>
      <c r="CP24" s="21"/>
      <c r="CQ24" s="44"/>
      <c r="CR24" s="21"/>
      <c r="CS24" s="44"/>
      <c r="CT24" s="21"/>
      <c r="CU24" s="44"/>
      <c r="CV24" s="21"/>
      <c r="CW24" s="44"/>
      <c r="CX24" s="21"/>
      <c r="CY24" s="44"/>
      <c r="CZ24" s="21"/>
      <c r="DA24" s="44"/>
      <c r="DB24" s="21"/>
      <c r="DC24" s="36"/>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row>
    <row r="25" spans="1:171" s="13" customFormat="1" ht="3"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row>
    <row r="26" spans="1:171" s="21" customFormat="1" ht="11.1" customHeight="1" x14ac:dyDescent="0.2">
      <c r="I26" s="39"/>
      <c r="DC26" s="39"/>
    </row>
    <row r="27" spans="1:171" s="13" customFormat="1" ht="3"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row>
    <row r="28" spans="1:171" s="13" customFormat="1" ht="11.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44"/>
      <c r="CL28" s="21"/>
      <c r="CM28" s="44"/>
      <c r="CN28" s="21"/>
      <c r="CO28" s="44"/>
      <c r="CP28" s="21"/>
      <c r="CQ28" s="44"/>
      <c r="CR28" s="21"/>
      <c r="CS28" s="44"/>
      <c r="CT28" s="21"/>
      <c r="CU28" s="44"/>
      <c r="CV28" s="21"/>
      <c r="CW28" s="44"/>
      <c r="CX28" s="21"/>
      <c r="CY28" s="44"/>
      <c r="CZ28" s="21"/>
      <c r="DA28" s="44"/>
      <c r="DB28" s="21"/>
      <c r="DC28" s="36"/>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row>
    <row r="29" spans="1:171" s="13" customFormat="1" ht="3"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row>
    <row r="30" spans="1:171" s="21" customFormat="1" ht="11.1" customHeight="1" x14ac:dyDescent="0.2">
      <c r="DC30" s="39"/>
    </row>
    <row r="31" spans="1:171" s="13" customFormat="1" ht="3"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row>
    <row r="32" spans="1:171" s="13" customFormat="1" ht="11.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44"/>
      <c r="CJ32" s="21"/>
      <c r="CK32" s="44"/>
      <c r="CL32" s="21"/>
      <c r="CM32" s="44"/>
      <c r="CN32" s="21"/>
      <c r="CO32" s="44"/>
      <c r="CP32" s="21"/>
      <c r="CQ32" s="44"/>
      <c r="CR32" s="21"/>
      <c r="CS32" s="44"/>
      <c r="CT32" s="21"/>
      <c r="CU32" s="44"/>
      <c r="CV32" s="21"/>
      <c r="CW32" s="44"/>
      <c r="CX32" s="21"/>
      <c r="CY32" s="44"/>
      <c r="CZ32" s="21"/>
      <c r="DA32" s="44"/>
      <c r="DB32" s="21"/>
      <c r="DC32" s="36"/>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row>
    <row r="33" spans="1:210" s="13" customFormat="1" ht="3"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row>
    <row r="34" spans="1:210" s="13" customFormat="1" ht="11.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row>
    <row r="35" spans="1:210" s="13" customFormat="1" ht="3"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row>
    <row r="36" spans="1:210" s="13" customFormat="1" ht="11.1"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4"/>
      <c r="CH36" s="21"/>
      <c r="CI36" s="44"/>
      <c r="CJ36" s="21"/>
      <c r="CK36" s="44"/>
      <c r="CL36" s="21"/>
      <c r="CM36" s="44"/>
      <c r="CN36" s="21"/>
      <c r="CO36" s="44"/>
      <c r="CP36" s="21"/>
      <c r="CQ36" s="44"/>
      <c r="CR36" s="21"/>
      <c r="CS36" s="44"/>
      <c r="CT36" s="21"/>
      <c r="CU36" s="44"/>
      <c r="CV36" s="21"/>
      <c r="CW36" s="44"/>
      <c r="CX36" s="21"/>
      <c r="CY36" s="44"/>
      <c r="CZ36" s="21"/>
      <c r="DA36" s="44"/>
      <c r="DB36" s="21"/>
      <c r="DC36" s="36"/>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row>
    <row r="37" spans="1:210" s="13" customFormat="1" ht="3"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row>
    <row r="38" spans="1:210" s="13" customFormat="1" ht="11.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row>
    <row r="39" spans="1:210" s="13" customFormat="1" ht="3"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row>
    <row r="40" spans="1:210" s="13" customFormat="1" ht="11.1"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44"/>
      <c r="CF40" s="21"/>
      <c r="CG40" s="44"/>
      <c r="CH40" s="21"/>
      <c r="CI40" s="44"/>
      <c r="CJ40" s="21"/>
      <c r="CK40" s="44"/>
      <c r="CL40" s="21"/>
      <c r="CM40" s="44"/>
      <c r="CN40" s="21"/>
      <c r="CO40" s="44"/>
      <c r="CP40" s="21"/>
      <c r="CQ40" s="44"/>
      <c r="CR40" s="21"/>
      <c r="CS40" s="44"/>
      <c r="CT40" s="21"/>
      <c r="CU40" s="44"/>
      <c r="CV40" s="21"/>
      <c r="CW40" s="44"/>
      <c r="CX40" s="21"/>
      <c r="CY40" s="44"/>
      <c r="CZ40" s="21"/>
      <c r="DA40" s="44"/>
      <c r="DB40" s="21"/>
      <c r="DC40" s="36"/>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row>
    <row r="41" spans="1:210" s="13" customFormat="1" ht="3"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row>
    <row r="42" spans="1:210" s="13" customFormat="1" ht="11.1"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row>
    <row r="43" spans="1:210" s="13" customFormat="1" ht="3"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row>
    <row r="44" spans="1:210" s="13" customFormat="1" ht="11.1"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44"/>
      <c r="CD44" s="21"/>
      <c r="CE44" s="44"/>
      <c r="CF44" s="21"/>
      <c r="CG44" s="44"/>
      <c r="CH44" s="21"/>
      <c r="CI44" s="44"/>
      <c r="CJ44" s="21"/>
      <c r="CK44" s="44"/>
      <c r="CL44" s="21"/>
      <c r="CM44" s="44"/>
      <c r="CN44" s="21"/>
      <c r="CO44" s="44"/>
      <c r="CP44" s="21"/>
      <c r="CQ44" s="44"/>
      <c r="CR44" s="21"/>
      <c r="CS44" s="44"/>
      <c r="CT44" s="21"/>
      <c r="CU44" s="44"/>
      <c r="CV44" s="21"/>
      <c r="CW44" s="44"/>
      <c r="CX44" s="21"/>
      <c r="CY44" s="44"/>
      <c r="CZ44" s="21"/>
      <c r="DA44" s="44"/>
      <c r="DB44" s="21"/>
      <c r="DC44" s="36"/>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row>
    <row r="45" spans="1:210" s="13" customFormat="1" ht="3"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row>
    <row r="46" spans="1:210" s="13"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row>
    <row r="47" spans="1:210" s="13" customFormat="1" ht="3"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row>
    <row r="48" spans="1:210" s="13" customFormat="1" ht="11.1"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44"/>
      <c r="CB48" s="21"/>
      <c r="CC48" s="44"/>
      <c r="CD48" s="21"/>
      <c r="CE48" s="44"/>
      <c r="CF48" s="21"/>
      <c r="CG48" s="44"/>
      <c r="CH48" s="21"/>
      <c r="CI48" s="44"/>
      <c r="CJ48" s="21"/>
      <c r="CK48" s="44"/>
      <c r="CL48" s="21"/>
      <c r="CM48" s="44"/>
      <c r="CN48" s="21"/>
      <c r="CO48" s="44"/>
      <c r="CP48" s="21"/>
      <c r="CQ48" s="44"/>
      <c r="CR48" s="21"/>
      <c r="CS48" s="44"/>
      <c r="CT48" s="21"/>
      <c r="CU48" s="44"/>
      <c r="CV48" s="21"/>
      <c r="CW48" s="44"/>
      <c r="CX48" s="21"/>
      <c r="CY48" s="44"/>
      <c r="CZ48" s="21"/>
      <c r="DA48" s="44"/>
      <c r="DB48" s="21"/>
      <c r="DC48" s="36"/>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row>
    <row r="49" spans="1:212" s="13" customFormat="1" ht="3"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row>
    <row r="50" spans="1:212" s="13" customFormat="1" ht="11.1"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row>
    <row r="51" spans="1:212" s="13" customFormat="1" ht="3"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row>
    <row r="52" spans="1:212" s="13" customFormat="1" ht="5.4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39"/>
      <c r="CG52" s="39"/>
      <c r="CH52" s="39"/>
      <c r="CI52" s="39"/>
      <c r="CJ52" s="39"/>
      <c r="CK52" s="39"/>
      <c r="CL52" s="21"/>
      <c r="CM52" s="21"/>
      <c r="CN52" s="21"/>
      <c r="CO52" s="21"/>
      <c r="CP52" s="21"/>
      <c r="CQ52" s="21"/>
      <c r="CR52" s="21"/>
      <c r="CS52" s="21"/>
      <c r="CT52" s="21"/>
      <c r="CU52" s="21"/>
      <c r="CV52" s="21"/>
      <c r="CW52" s="21"/>
      <c r="CX52" s="21"/>
      <c r="CY52" s="21"/>
      <c r="CZ52" s="21"/>
      <c r="DA52" s="21"/>
      <c r="DB52" s="21"/>
      <c r="DC52" s="39"/>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39"/>
      <c r="EY52" s="39"/>
      <c r="EZ52" s="39"/>
      <c r="FA52" s="39"/>
      <c r="FB52" s="39"/>
      <c r="FC52" s="39"/>
      <c r="FD52" s="21"/>
      <c r="FE52" s="21"/>
      <c r="FF52" s="21"/>
      <c r="FG52" s="21"/>
      <c r="FH52" s="21"/>
      <c r="FI52" s="21"/>
      <c r="FJ52" s="21"/>
      <c r="FK52" s="21"/>
      <c r="FL52" s="21"/>
      <c r="FM52" s="21"/>
      <c r="FN52" s="21"/>
      <c r="FO52" s="21"/>
      <c r="FP52" s="21"/>
      <c r="FQ52" s="21"/>
      <c r="FR52" s="21"/>
      <c r="FS52" s="21"/>
      <c r="FT52" s="21"/>
      <c r="FU52" s="39"/>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row>
    <row r="53" spans="1:212" s="13" customFormat="1" ht="5.4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39"/>
      <c r="CL53" s="21"/>
      <c r="CM53" s="21"/>
      <c r="CN53" s="21"/>
      <c r="CO53" s="21"/>
      <c r="CP53" s="21"/>
      <c r="CQ53" s="21"/>
      <c r="CR53" s="21"/>
      <c r="CS53" s="21"/>
      <c r="CT53" s="21"/>
      <c r="CU53" s="21"/>
      <c r="CV53" s="21"/>
      <c r="CW53" s="21"/>
      <c r="CX53" s="21"/>
      <c r="CY53" s="21"/>
      <c r="CZ53" s="21"/>
      <c r="DA53" s="21"/>
      <c r="DB53" s="21"/>
      <c r="DC53" s="39"/>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39"/>
      <c r="FD53" s="21"/>
      <c r="FE53" s="21"/>
      <c r="FF53" s="21"/>
      <c r="FG53" s="21"/>
      <c r="FH53" s="21"/>
      <c r="FI53" s="21"/>
      <c r="FJ53" s="21"/>
      <c r="FK53" s="21"/>
      <c r="FL53" s="21"/>
      <c r="FM53" s="21"/>
      <c r="FN53" s="21"/>
      <c r="FO53" s="21"/>
      <c r="FP53" s="21"/>
      <c r="FQ53" s="21"/>
      <c r="FR53" s="21"/>
      <c r="FS53" s="21"/>
      <c r="FT53" s="21"/>
      <c r="FU53" s="39"/>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row>
    <row r="54" spans="1:212" s="21" customFormat="1" ht="3" customHeight="1" x14ac:dyDescent="0.2">
      <c r="CK54" s="39"/>
      <c r="DC54" s="39"/>
      <c r="FC54" s="39"/>
      <c r="FU54" s="39"/>
    </row>
    <row r="55" spans="1:212" s="13" customFormat="1" ht="3"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39"/>
      <c r="CL55" s="39"/>
      <c r="CM55" s="39"/>
      <c r="CN55" s="39"/>
      <c r="CO55" s="39"/>
      <c r="CP55" s="39"/>
      <c r="CQ55" s="39"/>
      <c r="CR55" s="39"/>
      <c r="CS55" s="39"/>
      <c r="CT55" s="39"/>
      <c r="CU55" s="39"/>
      <c r="CV55" s="39"/>
      <c r="CW55" s="39"/>
      <c r="CX55" s="39"/>
      <c r="CY55" s="39"/>
      <c r="CZ55" s="39"/>
      <c r="DA55" s="39"/>
      <c r="DB55" s="39"/>
      <c r="DC55" s="39"/>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39"/>
      <c r="FD55" s="39"/>
      <c r="FE55" s="39"/>
      <c r="FF55" s="39"/>
      <c r="FG55" s="39"/>
      <c r="FH55" s="39"/>
      <c r="FI55" s="39"/>
      <c r="FJ55" s="39"/>
      <c r="FK55" s="39"/>
      <c r="FL55" s="39"/>
      <c r="FM55" s="39"/>
      <c r="FN55" s="39"/>
      <c r="FO55" s="39"/>
      <c r="FP55" s="39"/>
      <c r="FQ55" s="39"/>
      <c r="FR55" s="39"/>
      <c r="FS55" s="39"/>
      <c r="FT55" s="39"/>
      <c r="FU55" s="39"/>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row>
    <row r="56" spans="1:212" s="13" customFormat="1" ht="3"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row>
    <row r="57" spans="1:212" s="13" customFormat="1" ht="3"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row>
    <row r="58" spans="1:212" s="13" customFormat="1" ht="5.4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39"/>
      <c r="CE58" s="39"/>
      <c r="CF58" s="39"/>
      <c r="CG58" s="39"/>
      <c r="CH58" s="39"/>
      <c r="CI58" s="39"/>
      <c r="CJ58" s="21"/>
      <c r="CK58" s="21"/>
      <c r="CL58" s="21"/>
      <c r="CM58" s="21"/>
      <c r="CN58" s="21"/>
      <c r="CO58" s="21"/>
      <c r="CP58" s="21"/>
      <c r="CQ58" s="21"/>
      <c r="CR58" s="21"/>
      <c r="CS58" s="21"/>
      <c r="CT58" s="21"/>
      <c r="CU58" s="21"/>
      <c r="CV58" s="21"/>
      <c r="CW58" s="21"/>
      <c r="CX58" s="21"/>
      <c r="CY58" s="21"/>
      <c r="CZ58" s="21"/>
      <c r="DA58" s="21"/>
      <c r="DB58" s="21"/>
      <c r="DC58" s="39"/>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56"/>
      <c r="EY58" s="57"/>
      <c r="EZ58" s="57"/>
      <c r="FA58" s="57"/>
      <c r="FB58" s="57"/>
      <c r="FC58" s="59"/>
      <c r="FD58" s="21"/>
      <c r="FE58" s="45"/>
      <c r="FF58" s="21"/>
      <c r="FG58" s="45"/>
      <c r="FH58" s="21"/>
      <c r="FI58" s="45"/>
      <c r="FJ58" s="21"/>
      <c r="FK58" s="45"/>
      <c r="FL58" s="21"/>
      <c r="FM58" s="45"/>
      <c r="FN58" s="21"/>
      <c r="FO58" s="53"/>
      <c r="FP58" s="21"/>
      <c r="FQ58" s="53"/>
      <c r="FR58" s="21"/>
      <c r="FS58" s="53"/>
      <c r="FT58" s="21"/>
      <c r="FU58" s="55"/>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row>
    <row r="59" spans="1:212" s="13" customFormat="1" ht="5.4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39"/>
      <c r="CJ59" s="21"/>
      <c r="CK59" s="21"/>
      <c r="CL59" s="21"/>
      <c r="CM59" s="21"/>
      <c r="CN59" s="21"/>
      <c r="CO59" s="21"/>
      <c r="CP59" s="21"/>
      <c r="CQ59" s="21"/>
      <c r="CR59" s="21"/>
      <c r="CS59" s="21"/>
      <c r="CT59" s="21"/>
      <c r="CU59" s="21"/>
      <c r="CV59" s="21"/>
      <c r="CW59" s="21"/>
      <c r="CX59" s="21"/>
      <c r="CY59" s="21"/>
      <c r="CZ59" s="21"/>
      <c r="DA59" s="21"/>
      <c r="DB59" s="21"/>
      <c r="DC59" s="39"/>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58"/>
      <c r="FD59" s="21"/>
      <c r="FE59" s="21"/>
      <c r="FF59" s="21"/>
      <c r="FG59" s="21"/>
      <c r="FH59" s="21"/>
      <c r="FI59" s="21"/>
      <c r="FJ59" s="21"/>
      <c r="FK59" s="21"/>
      <c r="FL59" s="21"/>
      <c r="FM59" s="21"/>
      <c r="FN59" s="21"/>
      <c r="FO59" s="54"/>
      <c r="FP59" s="21"/>
      <c r="FQ59" s="54"/>
      <c r="FR59" s="21"/>
      <c r="FS59" s="54"/>
      <c r="FT59" s="21"/>
      <c r="FU59" s="58"/>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row>
    <row r="60" spans="1:212" s="13" customFormat="1" ht="3"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39"/>
      <c r="CJ60" s="21"/>
      <c r="CK60" s="21"/>
      <c r="CL60" s="21"/>
      <c r="CM60" s="21"/>
      <c r="CN60" s="21"/>
      <c r="CO60" s="21"/>
      <c r="CP60" s="21"/>
      <c r="CQ60" s="21"/>
      <c r="CR60" s="21"/>
      <c r="CS60" s="21"/>
      <c r="CT60" s="21"/>
      <c r="CU60" s="21"/>
      <c r="CV60" s="21"/>
      <c r="CW60" s="21"/>
      <c r="CX60" s="21"/>
      <c r="CY60" s="21"/>
      <c r="CZ60" s="21"/>
      <c r="DA60" s="21"/>
      <c r="DB60" s="21"/>
      <c r="DC60" s="39"/>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58"/>
      <c r="FD60" s="21"/>
      <c r="FE60" s="21"/>
      <c r="FF60" s="21"/>
      <c r="FG60" s="21"/>
      <c r="FH60" s="21"/>
      <c r="FI60" s="21"/>
      <c r="FJ60" s="21"/>
      <c r="FK60" s="21"/>
      <c r="FL60" s="21"/>
      <c r="FM60" s="21"/>
      <c r="FN60" s="21"/>
      <c r="FO60" s="21"/>
      <c r="FP60" s="21"/>
      <c r="FQ60" s="21"/>
      <c r="FR60" s="21"/>
      <c r="FS60" s="21"/>
      <c r="FT60" s="21"/>
      <c r="FU60" s="58"/>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row>
    <row r="61" spans="1:212" s="13" customFormat="1" ht="3"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39"/>
      <c r="CJ61" s="39"/>
      <c r="CK61" s="39"/>
      <c r="CL61" s="39"/>
      <c r="CM61" s="39"/>
      <c r="CN61" s="39"/>
      <c r="CO61" s="39"/>
      <c r="CP61" s="39"/>
      <c r="CQ61" s="39"/>
      <c r="CR61" s="39"/>
      <c r="CS61" s="39"/>
      <c r="CT61" s="39"/>
      <c r="CU61" s="39"/>
      <c r="CV61" s="39"/>
      <c r="CW61" s="39"/>
      <c r="CX61" s="39"/>
      <c r="CY61" s="39"/>
      <c r="CZ61" s="39"/>
      <c r="DA61" s="39"/>
      <c r="DB61" s="39"/>
      <c r="DC61" s="39"/>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60"/>
      <c r="FD61" s="57"/>
      <c r="FE61" s="57"/>
      <c r="FF61" s="57"/>
      <c r="FG61" s="57"/>
      <c r="FH61" s="57"/>
      <c r="FI61" s="57"/>
      <c r="FJ61" s="57"/>
      <c r="FK61" s="57"/>
      <c r="FL61" s="57"/>
      <c r="FM61" s="57"/>
      <c r="FN61" s="57"/>
      <c r="FO61" s="57"/>
      <c r="FP61" s="57"/>
      <c r="FQ61" s="57"/>
      <c r="FR61" s="57"/>
      <c r="FS61" s="57"/>
      <c r="FT61" s="57"/>
      <c r="FU61" s="6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row>
    <row r="62" spans="1:212" s="13" customFormat="1" ht="3"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row>
    <row r="63" spans="1:212" s="13" customFormat="1" ht="3"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row>
    <row r="64" spans="1:212" s="13" customFormat="1" ht="5.4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39"/>
      <c r="CE64" s="39"/>
      <c r="CF64" s="39"/>
      <c r="CG64" s="39"/>
      <c r="CH64" s="39"/>
      <c r="CI64" s="39"/>
      <c r="CJ64" s="21"/>
      <c r="CK64" s="21"/>
      <c r="CL64" s="21"/>
      <c r="CM64" s="21"/>
      <c r="CN64" s="21"/>
      <c r="CO64" s="21"/>
      <c r="CP64" s="21"/>
      <c r="CQ64" s="21"/>
      <c r="CR64" s="21"/>
      <c r="CS64" s="21"/>
      <c r="CT64" s="21"/>
      <c r="CU64" s="21"/>
      <c r="CV64" s="21"/>
      <c r="CW64" s="21"/>
      <c r="CX64" s="21"/>
      <c r="CY64" s="21"/>
      <c r="CZ64" s="21"/>
      <c r="DA64" s="21"/>
      <c r="DB64" s="21"/>
      <c r="DC64" s="39"/>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56"/>
      <c r="EW64" s="57"/>
      <c r="EX64" s="57"/>
      <c r="EY64" s="57"/>
      <c r="EZ64" s="57"/>
      <c r="FA64" s="59"/>
      <c r="FB64" s="21"/>
      <c r="FC64" s="45"/>
      <c r="FD64" s="21"/>
      <c r="FE64" s="45"/>
      <c r="FF64" s="21"/>
      <c r="FG64" s="45"/>
      <c r="FH64" s="21"/>
      <c r="FI64" s="45"/>
      <c r="FJ64" s="21"/>
      <c r="FK64" s="45"/>
      <c r="FL64" s="21"/>
      <c r="FM64" s="53"/>
      <c r="FN64" s="21"/>
      <c r="FO64" s="53"/>
      <c r="FP64" s="21"/>
      <c r="FQ64" s="53"/>
      <c r="FR64" s="21"/>
      <c r="FS64" s="53"/>
      <c r="FT64" s="21"/>
      <c r="FU64" s="55"/>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row>
    <row r="65" spans="1:212" s="13" customFormat="1" ht="5.4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39"/>
      <c r="CJ65" s="21"/>
      <c r="CK65" s="21"/>
      <c r="CL65" s="21"/>
      <c r="CM65" s="21"/>
      <c r="CN65" s="21"/>
      <c r="CO65" s="21"/>
      <c r="CP65" s="21"/>
      <c r="CQ65" s="21"/>
      <c r="CR65" s="21"/>
      <c r="CS65" s="21"/>
      <c r="CT65" s="21"/>
      <c r="CU65" s="21"/>
      <c r="CV65" s="21"/>
      <c r="CW65" s="21"/>
      <c r="CX65" s="21"/>
      <c r="CY65" s="21"/>
      <c r="CZ65" s="21"/>
      <c r="DA65" s="21"/>
      <c r="DB65" s="21"/>
      <c r="DC65" s="39"/>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58"/>
      <c r="FB65" s="21"/>
      <c r="FC65" s="21"/>
      <c r="FD65" s="21"/>
      <c r="FE65" s="21"/>
      <c r="FF65" s="21"/>
      <c r="FG65" s="21"/>
      <c r="FH65" s="21"/>
      <c r="FI65" s="21"/>
      <c r="FJ65" s="21"/>
      <c r="FK65" s="21"/>
      <c r="FL65" s="21"/>
      <c r="FM65" s="54"/>
      <c r="FN65" s="21"/>
      <c r="FO65" s="54"/>
      <c r="FP65" s="21"/>
      <c r="FQ65" s="54"/>
      <c r="FR65" s="21"/>
      <c r="FS65" s="54"/>
      <c r="FT65" s="21"/>
      <c r="FU65" s="58"/>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row>
    <row r="66" spans="1:212" s="13" customFormat="1" ht="3"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39"/>
      <c r="CJ66" s="21"/>
      <c r="CK66" s="21"/>
      <c r="CL66" s="21"/>
      <c r="CM66" s="21"/>
      <c r="CN66" s="21"/>
      <c r="CO66" s="21"/>
      <c r="CP66" s="21"/>
      <c r="CQ66" s="21"/>
      <c r="CR66" s="21"/>
      <c r="CS66" s="21"/>
      <c r="CT66" s="21"/>
      <c r="CU66" s="21"/>
      <c r="CV66" s="21"/>
      <c r="CW66" s="21"/>
      <c r="CX66" s="21"/>
      <c r="CY66" s="21"/>
      <c r="CZ66" s="21"/>
      <c r="DA66" s="21"/>
      <c r="DB66" s="21"/>
      <c r="DC66" s="39"/>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58"/>
      <c r="FB66" s="21"/>
      <c r="FC66" s="21"/>
      <c r="FD66" s="21"/>
      <c r="FE66" s="21"/>
      <c r="FF66" s="21"/>
      <c r="FG66" s="21"/>
      <c r="FH66" s="21"/>
      <c r="FI66" s="21"/>
      <c r="FJ66" s="21"/>
      <c r="FK66" s="21"/>
      <c r="FL66" s="21"/>
      <c r="FM66" s="21"/>
      <c r="FN66" s="21"/>
      <c r="FO66" s="21"/>
      <c r="FP66" s="21"/>
      <c r="FQ66" s="21"/>
      <c r="FR66" s="21"/>
      <c r="FS66" s="21"/>
      <c r="FT66" s="21"/>
      <c r="FU66" s="58"/>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row>
    <row r="67" spans="1:212" s="13" customFormat="1" ht="3"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39"/>
      <c r="CJ67" s="39"/>
      <c r="CK67" s="39"/>
      <c r="CL67" s="39"/>
      <c r="CM67" s="39"/>
      <c r="CN67" s="39"/>
      <c r="CO67" s="39"/>
      <c r="CP67" s="39"/>
      <c r="CQ67" s="39"/>
      <c r="CR67" s="39"/>
      <c r="CS67" s="39"/>
      <c r="CT67" s="39"/>
      <c r="CU67" s="39"/>
      <c r="CV67" s="39"/>
      <c r="CW67" s="39"/>
      <c r="CX67" s="39"/>
      <c r="CY67" s="39"/>
      <c r="CZ67" s="39"/>
      <c r="DA67" s="39"/>
      <c r="DB67" s="39"/>
      <c r="DC67" s="39"/>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60"/>
      <c r="FB67" s="57"/>
      <c r="FC67" s="57"/>
      <c r="FD67" s="57"/>
      <c r="FE67" s="57"/>
      <c r="FF67" s="57"/>
      <c r="FG67" s="57"/>
      <c r="FH67" s="57"/>
      <c r="FI67" s="57"/>
      <c r="FJ67" s="57"/>
      <c r="FK67" s="57"/>
      <c r="FL67" s="57"/>
      <c r="FM67" s="57"/>
      <c r="FN67" s="57"/>
      <c r="FO67" s="57"/>
      <c r="FP67" s="57"/>
      <c r="FQ67" s="57"/>
      <c r="FR67" s="57"/>
      <c r="FS67" s="57"/>
      <c r="FT67" s="57"/>
      <c r="FU67" s="6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row>
    <row r="68" spans="1:212" s="13" customFormat="1" ht="3"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row>
    <row r="69" spans="1:212" s="13" customFormat="1" ht="3"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row>
    <row r="70" spans="1:212" s="13" customFormat="1" ht="5.4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39"/>
      <c r="CC70" s="39"/>
      <c r="CD70" s="39"/>
      <c r="CE70" s="39"/>
      <c r="CF70" s="39"/>
      <c r="CG70" s="39"/>
      <c r="CH70" s="21"/>
      <c r="CI70" s="21"/>
      <c r="CJ70" s="21"/>
      <c r="CK70" s="21"/>
      <c r="CL70" s="21"/>
      <c r="CM70" s="21"/>
      <c r="CN70" s="21"/>
      <c r="CO70" s="21"/>
      <c r="CP70" s="21"/>
      <c r="CQ70" s="21"/>
      <c r="CR70" s="21"/>
      <c r="CS70" s="21"/>
      <c r="CT70" s="21"/>
      <c r="CU70" s="21"/>
      <c r="CV70" s="21"/>
      <c r="CW70" s="21"/>
      <c r="CX70" s="21"/>
      <c r="CY70" s="21"/>
      <c r="CZ70" s="21"/>
      <c r="DA70" s="21"/>
      <c r="DB70" s="21"/>
      <c r="DC70" s="39"/>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56"/>
      <c r="EU70" s="57"/>
      <c r="EV70" s="57"/>
      <c r="EW70" s="57"/>
      <c r="EX70" s="57"/>
      <c r="EY70" s="59"/>
      <c r="EZ70" s="21"/>
      <c r="FA70" s="45"/>
      <c r="FB70" s="21"/>
      <c r="FC70" s="45"/>
      <c r="FD70" s="21"/>
      <c r="FE70" s="45"/>
      <c r="FF70" s="21"/>
      <c r="FG70" s="45"/>
      <c r="FH70" s="21"/>
      <c r="FI70" s="45"/>
      <c r="FJ70" s="21"/>
      <c r="FK70" s="53"/>
      <c r="FL70" s="21"/>
      <c r="FM70" s="53"/>
      <c r="FN70" s="21"/>
      <c r="FO70" s="53"/>
      <c r="FP70" s="21"/>
      <c r="FQ70" s="53"/>
      <c r="FR70" s="21"/>
      <c r="FS70" s="53"/>
      <c r="FT70" s="21"/>
      <c r="FU70" s="55"/>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row>
    <row r="71" spans="1:212" s="13" customFormat="1" ht="5.4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39"/>
      <c r="CH71" s="21"/>
      <c r="CI71" s="21"/>
      <c r="CJ71" s="21"/>
      <c r="CK71" s="21"/>
      <c r="CL71" s="21"/>
      <c r="CM71" s="21"/>
      <c r="CN71" s="21"/>
      <c r="CO71" s="21"/>
      <c r="CP71" s="21"/>
      <c r="CQ71" s="21"/>
      <c r="CR71" s="21"/>
      <c r="CS71" s="21"/>
      <c r="CT71" s="21"/>
      <c r="CU71" s="21"/>
      <c r="CV71" s="21"/>
      <c r="CW71" s="21"/>
      <c r="CX71" s="21"/>
      <c r="CY71" s="21"/>
      <c r="CZ71" s="21"/>
      <c r="DA71" s="21"/>
      <c r="DB71" s="21"/>
      <c r="DC71" s="39"/>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58"/>
      <c r="EZ71" s="21"/>
      <c r="FA71" s="21"/>
      <c r="FB71" s="21"/>
      <c r="FC71" s="21"/>
      <c r="FD71" s="21"/>
      <c r="FE71" s="21"/>
      <c r="FF71" s="21"/>
      <c r="FG71" s="21"/>
      <c r="FH71" s="21"/>
      <c r="FI71" s="21"/>
      <c r="FJ71" s="21"/>
      <c r="FK71" s="54"/>
      <c r="FL71" s="21"/>
      <c r="FM71" s="54"/>
      <c r="FN71" s="21"/>
      <c r="FO71" s="54"/>
      <c r="FP71" s="21"/>
      <c r="FQ71" s="54"/>
      <c r="FR71" s="21"/>
      <c r="FS71" s="54"/>
      <c r="FT71" s="21"/>
      <c r="FU71" s="58"/>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row>
    <row r="72" spans="1:212" s="13" customFormat="1" ht="3"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39"/>
      <c r="CH72" s="21"/>
      <c r="CI72" s="21"/>
      <c r="CJ72" s="21"/>
      <c r="CK72" s="21"/>
      <c r="CL72" s="21"/>
      <c r="CM72" s="21"/>
      <c r="CN72" s="21"/>
      <c r="CO72" s="21"/>
      <c r="CP72" s="21"/>
      <c r="CQ72" s="21"/>
      <c r="CR72" s="21"/>
      <c r="CS72" s="21"/>
      <c r="CT72" s="21"/>
      <c r="CU72" s="21"/>
      <c r="CV72" s="21"/>
      <c r="CW72" s="21"/>
      <c r="CX72" s="21"/>
      <c r="CY72" s="21"/>
      <c r="CZ72" s="21"/>
      <c r="DA72" s="21"/>
      <c r="DB72" s="21"/>
      <c r="DC72" s="39"/>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58"/>
      <c r="EZ72" s="21"/>
      <c r="FA72" s="21"/>
      <c r="FB72" s="21"/>
      <c r="FC72" s="21"/>
      <c r="FD72" s="21"/>
      <c r="FE72" s="21"/>
      <c r="FF72" s="21"/>
      <c r="FG72" s="21"/>
      <c r="FH72" s="21"/>
      <c r="FI72" s="21"/>
      <c r="FJ72" s="21"/>
      <c r="FK72" s="21"/>
      <c r="FL72" s="21"/>
      <c r="FM72" s="21"/>
      <c r="FN72" s="21"/>
      <c r="FO72" s="21"/>
      <c r="FP72" s="21"/>
      <c r="FQ72" s="21"/>
      <c r="FR72" s="21"/>
      <c r="FS72" s="21"/>
      <c r="FT72" s="21"/>
      <c r="FU72" s="58"/>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row>
    <row r="73" spans="1:212" s="13" customFormat="1" ht="3"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60"/>
      <c r="EZ73" s="57"/>
      <c r="FA73" s="57"/>
      <c r="FB73" s="57"/>
      <c r="FC73" s="57"/>
      <c r="FD73" s="57"/>
      <c r="FE73" s="57"/>
      <c r="FF73" s="57"/>
      <c r="FG73" s="57"/>
      <c r="FH73" s="57"/>
      <c r="FI73" s="57"/>
      <c r="FJ73" s="57"/>
      <c r="FK73" s="57"/>
      <c r="FL73" s="57"/>
      <c r="FM73" s="57"/>
      <c r="FN73" s="57"/>
      <c r="FO73" s="57"/>
      <c r="FP73" s="57"/>
      <c r="FQ73" s="57"/>
      <c r="FR73" s="57"/>
      <c r="FS73" s="57"/>
      <c r="FT73" s="57"/>
      <c r="FU73" s="6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row>
    <row r="74" spans="1:212" s="13" customFormat="1" ht="3"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row>
    <row r="75" spans="1:212" s="13" customFormat="1" ht="3"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row>
    <row r="76" spans="1:212" s="13" customFormat="1" ht="5.4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39"/>
      <c r="BY76" s="39"/>
      <c r="BZ76" s="39"/>
      <c r="CA76" s="39"/>
      <c r="CB76" s="39"/>
      <c r="CC76" s="39"/>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39"/>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56"/>
      <c r="EQ76" s="57"/>
      <c r="ER76" s="57"/>
      <c r="ES76" s="57"/>
      <c r="ET76" s="57"/>
      <c r="EU76" s="59"/>
      <c r="EV76" s="21"/>
      <c r="EW76" s="45"/>
      <c r="EX76" s="21"/>
      <c r="EY76" s="45"/>
      <c r="EZ76" s="21"/>
      <c r="FA76" s="45"/>
      <c r="FB76" s="21"/>
      <c r="FC76" s="45"/>
      <c r="FD76" s="21"/>
      <c r="FE76" s="45"/>
      <c r="FF76" s="21"/>
      <c r="FG76" s="45"/>
      <c r="FH76" s="21"/>
      <c r="FI76" s="53"/>
      <c r="FJ76" s="21"/>
      <c r="FK76" s="53"/>
      <c r="FL76" s="21"/>
      <c r="FM76" s="53"/>
      <c r="FN76" s="21"/>
      <c r="FO76" s="53"/>
      <c r="FP76" s="21"/>
      <c r="FQ76" s="53"/>
      <c r="FR76" s="21"/>
      <c r="FS76" s="53"/>
      <c r="FT76" s="21"/>
      <c r="FU76" s="55"/>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row>
    <row r="77" spans="1:212" s="13" customFormat="1" ht="5.4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39"/>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39"/>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58"/>
      <c r="EV77" s="21"/>
      <c r="EW77" s="21"/>
      <c r="EX77" s="21"/>
      <c r="EY77" s="21"/>
      <c r="EZ77" s="21"/>
      <c r="FA77" s="21"/>
      <c r="FB77" s="21"/>
      <c r="FC77" s="21"/>
      <c r="FD77" s="21"/>
      <c r="FE77" s="21"/>
      <c r="FF77" s="21"/>
      <c r="FG77" s="21"/>
      <c r="FH77" s="21"/>
      <c r="FI77" s="54"/>
      <c r="FJ77" s="21"/>
      <c r="FK77" s="54"/>
      <c r="FL77" s="21"/>
      <c r="FM77" s="54"/>
      <c r="FN77" s="21"/>
      <c r="FO77" s="54"/>
      <c r="FP77" s="21"/>
      <c r="FQ77" s="54"/>
      <c r="FR77" s="21"/>
      <c r="FS77" s="54"/>
      <c r="FT77" s="21"/>
      <c r="FU77" s="58"/>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12" s="13" customFormat="1" ht="3"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39"/>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39"/>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58"/>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58"/>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row>
    <row r="79" spans="1:212" s="13" customFormat="1" ht="3"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60"/>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6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row>
    <row r="80" spans="1:212" s="13" customFormat="1" ht="3"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row>
    <row r="81" spans="1:212" s="13" customFormat="1" ht="3"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row>
    <row r="82" spans="1:212" s="13" customFormat="1" ht="5.4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39"/>
      <c r="BU82" s="39"/>
      <c r="BV82" s="39"/>
      <c r="BW82" s="39"/>
      <c r="BX82" s="39"/>
      <c r="BY82" s="39"/>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39"/>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56"/>
      <c r="EM82" s="57"/>
      <c r="EN82" s="57"/>
      <c r="EO82" s="57"/>
      <c r="EP82" s="57"/>
      <c r="EQ82" s="59"/>
      <c r="ER82" s="21"/>
      <c r="ES82" s="45"/>
      <c r="ET82" s="21"/>
      <c r="EU82" s="45"/>
      <c r="EV82" s="21"/>
      <c r="EW82" s="45"/>
      <c r="EX82" s="21"/>
      <c r="EY82" s="45"/>
      <c r="EZ82" s="21"/>
      <c r="FA82" s="45"/>
      <c r="FB82" s="21"/>
      <c r="FC82" s="45"/>
      <c r="FD82" s="21"/>
      <c r="FE82" s="45"/>
      <c r="FF82" s="21"/>
      <c r="FG82" s="53"/>
      <c r="FH82" s="21"/>
      <c r="FI82" s="53"/>
      <c r="FJ82" s="21"/>
      <c r="FK82" s="53"/>
      <c r="FL82" s="21"/>
      <c r="FM82" s="53"/>
      <c r="FN82" s="21"/>
      <c r="FO82" s="53"/>
      <c r="FP82" s="21"/>
      <c r="FQ82" s="53"/>
      <c r="FR82" s="21"/>
      <c r="FS82" s="53"/>
      <c r="FT82" s="21"/>
      <c r="FU82" s="55"/>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row>
    <row r="83" spans="1:212" s="13" customFormat="1" ht="5.4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39"/>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39"/>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58"/>
      <c r="ER83" s="21"/>
      <c r="ES83" s="21"/>
      <c r="ET83" s="21"/>
      <c r="EU83" s="21"/>
      <c r="EV83" s="21"/>
      <c r="EW83" s="21"/>
      <c r="EX83" s="21"/>
      <c r="EY83" s="21"/>
      <c r="EZ83" s="21"/>
      <c r="FA83" s="21"/>
      <c r="FB83" s="21"/>
      <c r="FC83" s="21"/>
      <c r="FD83" s="21"/>
      <c r="FE83" s="21"/>
      <c r="FF83" s="21"/>
      <c r="FG83" s="54"/>
      <c r="FH83" s="21"/>
      <c r="FI83" s="54"/>
      <c r="FJ83" s="21"/>
      <c r="FK83" s="54"/>
      <c r="FL83" s="21"/>
      <c r="FM83" s="54"/>
      <c r="FN83" s="21"/>
      <c r="FO83" s="54"/>
      <c r="FP83" s="21"/>
      <c r="FQ83" s="54"/>
      <c r="FR83" s="21"/>
      <c r="FS83" s="54"/>
      <c r="FT83" s="21"/>
      <c r="FU83" s="58"/>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row>
    <row r="84" spans="1:212" s="13" customFormat="1" ht="3"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39"/>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39"/>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58"/>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58"/>
      <c r="FV84" s="21"/>
      <c r="FW84" s="21"/>
      <c r="FX84" s="21"/>
      <c r="FY84" s="21"/>
      <c r="FZ84" s="21"/>
      <c r="GA84" s="21"/>
      <c r="GB84" s="21"/>
      <c r="GC84" s="21"/>
      <c r="GD84" s="21"/>
      <c r="GE84" s="21"/>
      <c r="GF84" s="21"/>
      <c r="GG84" s="21"/>
      <c r="GH84" s="21"/>
      <c r="GI84" s="21"/>
      <c r="GJ84" s="21"/>
      <c r="GK84" s="21"/>
      <c r="GL84" s="21"/>
      <c r="GM84" s="21"/>
      <c r="GN84" s="21"/>
      <c r="GO84" s="21"/>
      <c r="GP84" s="21"/>
      <c r="GQ84" s="21"/>
      <c r="GR84" s="21"/>
      <c r="GS84" s="21"/>
      <c r="GT84" s="21"/>
      <c r="GU84" s="21"/>
      <c r="GV84" s="21"/>
      <c r="GW84" s="21"/>
      <c r="GX84" s="21"/>
      <c r="GY84" s="21"/>
      <c r="GZ84" s="21"/>
      <c r="HA84" s="21"/>
      <c r="HB84" s="21"/>
      <c r="HC84" s="21"/>
      <c r="HD84" s="21"/>
    </row>
    <row r="85" spans="1:212" s="13" customFormat="1" ht="3"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60"/>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6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1"/>
    </row>
    <row r="86" spans="1:212" s="13" customFormat="1" ht="3"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c r="FT86" s="21"/>
      <c r="FU86" s="21"/>
      <c r="FV86" s="21"/>
      <c r="FW86" s="21"/>
      <c r="FX86" s="21"/>
      <c r="FY86" s="21"/>
      <c r="FZ86" s="21"/>
      <c r="GA86" s="21"/>
      <c r="GB86" s="21"/>
      <c r="GC86" s="21"/>
      <c r="GD86" s="21"/>
      <c r="GE86" s="21"/>
      <c r="GF86" s="21"/>
      <c r="GG86" s="21"/>
      <c r="GH86" s="21"/>
      <c r="GI86" s="21"/>
      <c r="GJ86" s="21"/>
      <c r="GK86" s="21"/>
      <c r="GL86" s="21"/>
      <c r="GM86" s="21"/>
      <c r="GN86" s="21"/>
      <c r="GO86" s="21"/>
      <c r="GP86" s="21"/>
      <c r="GQ86" s="21"/>
      <c r="GR86" s="21"/>
      <c r="GS86" s="21"/>
      <c r="GT86" s="21"/>
      <c r="GU86" s="21"/>
      <c r="GV86" s="21"/>
      <c r="GW86" s="21"/>
      <c r="GX86" s="21"/>
      <c r="GY86" s="21"/>
      <c r="GZ86" s="21"/>
      <c r="HA86" s="21"/>
      <c r="HB86" s="21"/>
      <c r="HC86" s="21"/>
      <c r="HD86" s="21"/>
    </row>
    <row r="87" spans="1:212" s="13" customFormat="1" ht="3"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c r="FT87" s="21"/>
      <c r="FU87" s="21"/>
      <c r="FV87" s="21"/>
      <c r="FW87" s="21"/>
      <c r="FX87" s="21"/>
      <c r="FY87" s="21"/>
      <c r="FZ87" s="21"/>
      <c r="GA87" s="21"/>
      <c r="GB87" s="21"/>
      <c r="GC87" s="21"/>
      <c r="GD87" s="21"/>
      <c r="GE87" s="21"/>
      <c r="GF87" s="21"/>
      <c r="GG87" s="21"/>
      <c r="GH87" s="21"/>
      <c r="GI87" s="21"/>
      <c r="GJ87" s="21"/>
      <c r="GK87" s="21"/>
      <c r="GL87" s="21"/>
      <c r="GM87" s="21"/>
      <c r="GN87" s="21"/>
      <c r="GO87" s="21"/>
      <c r="GP87" s="21"/>
      <c r="GQ87" s="21"/>
      <c r="GR87" s="21"/>
      <c r="GS87" s="21"/>
      <c r="GT87" s="21"/>
      <c r="GU87" s="21"/>
      <c r="GV87" s="21"/>
      <c r="GW87" s="21"/>
      <c r="GX87" s="21"/>
      <c r="GY87" s="21"/>
      <c r="GZ87" s="21"/>
      <c r="HA87" s="21"/>
      <c r="HB87" s="21"/>
      <c r="HC87" s="21"/>
      <c r="HD87" s="21"/>
    </row>
    <row r="88" spans="1:212" s="13" customFormat="1" ht="5.4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39"/>
      <c r="BQ88" s="39"/>
      <c r="BR88" s="39"/>
      <c r="BS88" s="39"/>
      <c r="BT88" s="39"/>
      <c r="BU88" s="39"/>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39"/>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56"/>
      <c r="EI88" s="57"/>
      <c r="EJ88" s="57"/>
      <c r="EK88" s="57"/>
      <c r="EL88" s="57"/>
      <c r="EM88" s="59"/>
      <c r="EN88" s="21"/>
      <c r="EO88" s="45"/>
      <c r="EP88" s="21"/>
      <c r="EQ88" s="45"/>
      <c r="ER88" s="21"/>
      <c r="ES88" s="45"/>
      <c r="ET88" s="21"/>
      <c r="EU88" s="45"/>
      <c r="EV88" s="21"/>
      <c r="EW88" s="45"/>
      <c r="EX88" s="21"/>
      <c r="EY88" s="53"/>
      <c r="EZ88" s="21"/>
      <c r="FA88" s="53"/>
      <c r="FB88" s="21"/>
      <c r="FC88" s="53"/>
      <c r="FD88" s="21"/>
      <c r="FE88" s="53"/>
      <c r="FF88" s="21"/>
      <c r="FG88" s="53"/>
      <c r="FH88" s="21"/>
      <c r="FI88" s="53"/>
      <c r="FJ88" s="21"/>
      <c r="FK88" s="53"/>
      <c r="FL88" s="21"/>
      <c r="FM88" s="53"/>
      <c r="FN88" s="21"/>
      <c r="FO88" s="45"/>
      <c r="FP88" s="21"/>
      <c r="FQ88" s="45"/>
      <c r="FR88" s="21"/>
      <c r="FS88" s="45"/>
      <c r="FT88" s="21"/>
      <c r="FU88" s="55"/>
      <c r="FV88" s="21"/>
      <c r="FW88" s="21"/>
      <c r="FX88" s="21"/>
      <c r="FY88" s="21"/>
      <c r="FZ88" s="21"/>
      <c r="GA88" s="21"/>
      <c r="GB88" s="21"/>
      <c r="GC88" s="21"/>
      <c r="GD88" s="21"/>
      <c r="GE88" s="21"/>
      <c r="GF88" s="21"/>
      <c r="GG88" s="21"/>
      <c r="GH88" s="21"/>
      <c r="GI88" s="21"/>
      <c r="GJ88" s="21"/>
      <c r="GK88" s="21"/>
      <c r="GL88" s="21"/>
      <c r="GM88" s="21"/>
      <c r="GN88" s="21"/>
      <c r="GO88" s="21"/>
      <c r="GP88" s="21"/>
      <c r="GQ88" s="21"/>
      <c r="GR88" s="21"/>
      <c r="GS88" s="21"/>
      <c r="GT88" s="21"/>
      <c r="GU88" s="21"/>
      <c r="GV88" s="21"/>
      <c r="GW88" s="21"/>
      <c r="GX88" s="21"/>
      <c r="GY88" s="21"/>
      <c r="GZ88" s="21"/>
      <c r="HA88" s="21"/>
      <c r="HB88" s="21"/>
      <c r="HC88" s="21"/>
      <c r="HD88" s="21"/>
    </row>
    <row r="89" spans="1:212" s="13" customFormat="1" ht="5.4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39"/>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39"/>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58"/>
      <c r="EN89" s="21"/>
      <c r="EO89" s="21"/>
      <c r="EP89" s="21"/>
      <c r="EQ89" s="21"/>
      <c r="ER89" s="21"/>
      <c r="ES89" s="21"/>
      <c r="ET89" s="21"/>
      <c r="EU89" s="21"/>
      <c r="EV89" s="21"/>
      <c r="EW89" s="21"/>
      <c r="EX89" s="21"/>
      <c r="EY89" s="54"/>
      <c r="EZ89" s="21"/>
      <c r="FA89" s="54"/>
      <c r="FB89" s="21"/>
      <c r="FC89" s="54"/>
      <c r="FD89" s="21"/>
      <c r="FE89" s="54"/>
      <c r="FF89" s="21"/>
      <c r="FG89" s="54"/>
      <c r="FH89" s="21"/>
      <c r="FI89" s="54"/>
      <c r="FJ89" s="21"/>
      <c r="FK89" s="54"/>
      <c r="FL89" s="21"/>
      <c r="FM89" s="54"/>
      <c r="FN89" s="21"/>
      <c r="FO89" s="21"/>
      <c r="FP89" s="21"/>
      <c r="FQ89" s="21"/>
      <c r="FR89" s="21"/>
      <c r="FS89" s="21"/>
      <c r="FT89" s="21"/>
      <c r="FU89" s="58"/>
      <c r="FV89" s="21"/>
      <c r="FW89" s="21"/>
      <c r="FX89" s="21"/>
      <c r="FY89" s="21"/>
      <c r="FZ89" s="21"/>
      <c r="GA89" s="21"/>
      <c r="GB89" s="21"/>
      <c r="GC89" s="21"/>
      <c r="GD89" s="21"/>
      <c r="GE89" s="21"/>
      <c r="GF89" s="21"/>
      <c r="GG89" s="21"/>
      <c r="GH89" s="21"/>
      <c r="GI89" s="21"/>
      <c r="GJ89" s="21"/>
      <c r="GK89" s="21"/>
      <c r="GL89" s="21"/>
      <c r="GM89" s="21"/>
      <c r="GN89" s="21"/>
      <c r="GO89" s="21"/>
      <c r="GP89" s="21"/>
      <c r="GQ89" s="21"/>
      <c r="GR89" s="21"/>
      <c r="GS89" s="21"/>
      <c r="GT89" s="21"/>
      <c r="GU89" s="21"/>
      <c r="GV89" s="21"/>
      <c r="GW89" s="21"/>
      <c r="GX89" s="21"/>
      <c r="GY89" s="21"/>
      <c r="GZ89" s="21"/>
      <c r="HA89" s="21"/>
      <c r="HB89" s="21"/>
      <c r="HC89" s="21"/>
      <c r="HD89" s="21"/>
    </row>
    <row r="90" spans="1:212" s="13" customFormat="1" ht="3"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39"/>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39"/>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58"/>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58"/>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row>
    <row r="91" spans="1:212" s="13" customFormat="1" ht="3"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60"/>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61"/>
      <c r="FV91" s="21"/>
      <c r="FW91" s="21"/>
      <c r="FX91" s="21"/>
      <c r="FY91" s="21"/>
      <c r="FZ91" s="21"/>
      <c r="GA91" s="21"/>
      <c r="GB91" s="21"/>
      <c r="GC91" s="21"/>
      <c r="GD91" s="21"/>
      <c r="GE91" s="21"/>
      <c r="GF91" s="21"/>
      <c r="GG91" s="21"/>
      <c r="GH91" s="21"/>
      <c r="GI91" s="21"/>
      <c r="GJ91" s="21"/>
      <c r="GK91" s="21"/>
      <c r="GL91" s="21"/>
      <c r="GM91" s="21"/>
      <c r="GN91" s="21"/>
      <c r="GO91" s="21"/>
      <c r="GP91" s="21"/>
      <c r="GQ91" s="21"/>
      <c r="GR91" s="21"/>
      <c r="GS91" s="21"/>
      <c r="GT91" s="21"/>
      <c r="GU91" s="21"/>
      <c r="GV91" s="21"/>
      <c r="GW91" s="21"/>
      <c r="GX91" s="21"/>
      <c r="GY91" s="21"/>
      <c r="GZ91" s="21"/>
      <c r="HA91" s="21"/>
      <c r="HB91" s="21"/>
      <c r="HC91" s="21"/>
      <c r="HD91" s="21"/>
    </row>
    <row r="92" spans="1:212" s="13" customFormat="1" ht="3"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c r="FV92" s="21"/>
      <c r="FW92" s="21"/>
      <c r="FX92" s="21"/>
      <c r="FY92" s="21"/>
      <c r="FZ92" s="21"/>
      <c r="GA92" s="21"/>
      <c r="GB92" s="21"/>
      <c r="GC92" s="21"/>
      <c r="GD92" s="21"/>
      <c r="GE92" s="21"/>
      <c r="GF92" s="21"/>
      <c r="GG92" s="21"/>
      <c r="GH92" s="21"/>
      <c r="GI92" s="21"/>
      <c r="GJ92" s="21"/>
      <c r="GK92" s="21"/>
      <c r="GL92" s="21"/>
      <c r="GM92" s="21"/>
      <c r="GN92" s="21"/>
      <c r="GO92" s="21"/>
      <c r="GP92" s="21"/>
      <c r="GQ92" s="21"/>
      <c r="GR92" s="21"/>
      <c r="GS92" s="21"/>
      <c r="GT92" s="21"/>
      <c r="GU92" s="21"/>
      <c r="GV92" s="21"/>
      <c r="GW92" s="21"/>
      <c r="GX92" s="21"/>
      <c r="GY92" s="21"/>
      <c r="GZ92" s="21"/>
      <c r="HA92" s="21"/>
      <c r="HB92" s="21"/>
      <c r="HC92" s="21"/>
      <c r="HD92" s="21"/>
    </row>
    <row r="93" spans="1:212" s="13" customFormat="1" ht="3"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row>
    <row r="94" spans="1:212" s="13" customFormat="1" ht="5.4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39"/>
      <c r="BQ94" s="39"/>
      <c r="BR94" s="39"/>
      <c r="BS94" s="39"/>
      <c r="BT94" s="39"/>
      <c r="BU94" s="39"/>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39"/>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56"/>
      <c r="EE94" s="57"/>
      <c r="EF94" s="57"/>
      <c r="EG94" s="57"/>
      <c r="EH94" s="57"/>
      <c r="EI94" s="59"/>
      <c r="EJ94" s="21"/>
      <c r="EK94" s="45"/>
      <c r="EL94" s="21"/>
      <c r="EM94" s="45"/>
      <c r="EN94" s="21"/>
      <c r="EO94" s="45"/>
      <c r="EP94" s="21"/>
      <c r="EQ94" s="45"/>
      <c r="ER94" s="21"/>
      <c r="ES94" s="45"/>
      <c r="ET94" s="21"/>
      <c r="EU94" s="53"/>
      <c r="EV94" s="21"/>
      <c r="EW94" s="53"/>
      <c r="EX94" s="21"/>
      <c r="EY94" s="53"/>
      <c r="EZ94" s="21"/>
      <c r="FA94" s="53"/>
      <c r="FB94" s="21"/>
      <c r="FC94" s="53"/>
      <c r="FD94" s="21"/>
      <c r="FE94" s="53"/>
      <c r="FF94" s="21"/>
      <c r="FG94" s="53"/>
      <c r="FH94" s="21"/>
      <c r="FI94" s="53"/>
      <c r="FJ94" s="21"/>
      <c r="FK94" s="53"/>
      <c r="FL94" s="21"/>
      <c r="FM94" s="45"/>
      <c r="FN94" s="21"/>
      <c r="FO94" s="45"/>
      <c r="FP94" s="21"/>
      <c r="FQ94" s="45"/>
      <c r="FR94" s="21"/>
      <c r="FS94" s="45"/>
      <c r="FT94" s="21"/>
      <c r="FU94" s="55"/>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row>
    <row r="95" spans="1:212" s="13" customFormat="1" ht="5.4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39"/>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39"/>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58"/>
      <c r="EJ95" s="21"/>
      <c r="EK95" s="21"/>
      <c r="EL95" s="21"/>
      <c r="EM95" s="21"/>
      <c r="EN95" s="21"/>
      <c r="EO95" s="21"/>
      <c r="EP95" s="21"/>
      <c r="EQ95" s="21"/>
      <c r="ER95" s="21"/>
      <c r="ES95" s="21"/>
      <c r="ET95" s="21"/>
      <c r="EU95" s="54"/>
      <c r="EV95" s="21"/>
      <c r="EW95" s="54"/>
      <c r="EX95" s="21"/>
      <c r="EY95" s="54"/>
      <c r="EZ95" s="21"/>
      <c r="FA95" s="54"/>
      <c r="FB95" s="21"/>
      <c r="FC95" s="54"/>
      <c r="FD95" s="21"/>
      <c r="FE95" s="54"/>
      <c r="FF95" s="21"/>
      <c r="FG95" s="54"/>
      <c r="FH95" s="21"/>
      <c r="FI95" s="54"/>
      <c r="FJ95" s="21"/>
      <c r="FK95" s="54"/>
      <c r="FL95" s="21"/>
      <c r="FM95" s="21"/>
      <c r="FN95" s="21"/>
      <c r="FO95" s="21"/>
      <c r="FP95" s="21"/>
      <c r="FQ95" s="21"/>
      <c r="FR95" s="21"/>
      <c r="FS95" s="21"/>
      <c r="FT95" s="21"/>
      <c r="FU95" s="58"/>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row>
    <row r="96" spans="1:212" s="13" customFormat="1" ht="3"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39"/>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39"/>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58"/>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58"/>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row>
    <row r="97" spans="1:212" s="13" customFormat="1" ht="3"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60"/>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6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row>
    <row r="98" spans="1:212" s="13" customFormat="1" ht="3"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row>
    <row r="99" spans="1:212" s="13" customFormat="1" ht="3"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row>
    <row r="100" spans="1:212" s="13" customFormat="1" ht="5.4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39"/>
      <c r="BQ100" s="39"/>
      <c r="BR100" s="39"/>
      <c r="BS100" s="39"/>
      <c r="BT100" s="39"/>
      <c r="BU100" s="39"/>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39"/>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56"/>
      <c r="EA100" s="57"/>
      <c r="EB100" s="57"/>
      <c r="EC100" s="57"/>
      <c r="ED100" s="57"/>
      <c r="EE100" s="59"/>
      <c r="EF100" s="21"/>
      <c r="EG100" s="45"/>
      <c r="EH100" s="21"/>
      <c r="EI100" s="45"/>
      <c r="EJ100" s="21"/>
      <c r="EK100" s="45"/>
      <c r="EL100" s="21"/>
      <c r="EM100" s="45"/>
      <c r="EN100" s="21"/>
      <c r="EO100" s="45"/>
      <c r="EP100" s="21"/>
      <c r="EQ100" s="53"/>
      <c r="ER100" s="21"/>
      <c r="ES100" s="53"/>
      <c r="ET100" s="21"/>
      <c r="EU100" s="53"/>
      <c r="EV100" s="21"/>
      <c r="EW100" s="53"/>
      <c r="EX100" s="21"/>
      <c r="EY100" s="53"/>
      <c r="EZ100" s="21"/>
      <c r="FA100" s="53"/>
      <c r="FB100" s="21"/>
      <c r="FC100" s="53"/>
      <c r="FD100" s="21"/>
      <c r="FE100" s="53"/>
      <c r="FF100" s="21"/>
      <c r="FG100" s="53"/>
      <c r="FH100" s="21"/>
      <c r="FI100" s="53"/>
      <c r="FJ100" s="21"/>
      <c r="FK100" s="45"/>
      <c r="FL100" s="21"/>
      <c r="FM100" s="45"/>
      <c r="FN100" s="21"/>
      <c r="FO100" s="45"/>
      <c r="FP100" s="21"/>
      <c r="FQ100" s="45"/>
      <c r="FR100" s="21"/>
      <c r="FS100" s="45"/>
      <c r="FT100" s="21"/>
      <c r="FU100" s="55"/>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row>
    <row r="101" spans="1:212" s="13" customFormat="1" ht="5.4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39"/>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39"/>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58"/>
      <c r="EF101" s="21"/>
      <c r="EG101" s="21"/>
      <c r="EH101" s="21"/>
      <c r="EI101" s="21"/>
      <c r="EJ101" s="21"/>
      <c r="EK101" s="21"/>
      <c r="EL101" s="21"/>
      <c r="EM101" s="21"/>
      <c r="EN101" s="21"/>
      <c r="EO101" s="21"/>
      <c r="EP101" s="21"/>
      <c r="EQ101" s="54"/>
      <c r="ER101" s="21"/>
      <c r="ES101" s="54"/>
      <c r="ET101" s="21"/>
      <c r="EU101" s="54"/>
      <c r="EV101" s="21"/>
      <c r="EW101" s="54"/>
      <c r="EX101" s="21"/>
      <c r="EY101" s="54"/>
      <c r="EZ101" s="21"/>
      <c r="FA101" s="54"/>
      <c r="FB101" s="21"/>
      <c r="FC101" s="54"/>
      <c r="FD101" s="21"/>
      <c r="FE101" s="54"/>
      <c r="FF101" s="21"/>
      <c r="FG101" s="54"/>
      <c r="FH101" s="21"/>
      <c r="FI101" s="54"/>
      <c r="FJ101" s="21"/>
      <c r="FK101" s="21"/>
      <c r="FL101" s="21"/>
      <c r="FM101" s="21"/>
      <c r="FN101" s="21"/>
      <c r="FO101" s="21"/>
      <c r="FP101" s="21"/>
      <c r="FQ101" s="21"/>
      <c r="FR101" s="21"/>
      <c r="FS101" s="21"/>
      <c r="FT101" s="21"/>
      <c r="FU101" s="58"/>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row>
    <row r="102" spans="1:212" s="13" customFormat="1" ht="3"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39"/>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39"/>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58"/>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58"/>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row>
    <row r="103" spans="1:212" s="13" customFormat="1" ht="3"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60"/>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6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row>
    <row r="104" spans="1:212" s="13" customFormat="1" ht="3"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row>
    <row r="105" spans="1:212" s="13" customFormat="1" ht="3"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row>
    <row r="106" spans="1:212" s="13" customFormat="1" ht="5.4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39"/>
      <c r="BQ106" s="39"/>
      <c r="BR106" s="39"/>
      <c r="BS106" s="39"/>
      <c r="BT106" s="39"/>
      <c r="BU106" s="39"/>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39"/>
      <c r="DD106" s="21"/>
      <c r="DE106" s="21"/>
      <c r="DF106" s="21"/>
      <c r="DG106" s="21"/>
      <c r="DH106" s="21"/>
      <c r="DI106" s="21"/>
      <c r="DJ106" s="21"/>
      <c r="DK106" s="21"/>
      <c r="DL106" s="21"/>
      <c r="DM106" s="21"/>
      <c r="DN106" s="21"/>
      <c r="DO106" s="21"/>
      <c r="DP106" s="21"/>
      <c r="DQ106" s="21"/>
      <c r="DR106" s="21"/>
      <c r="DS106" s="21"/>
      <c r="DT106" s="21"/>
      <c r="DU106" s="21"/>
      <c r="DV106" s="56"/>
      <c r="DW106" s="57"/>
      <c r="DX106" s="57"/>
      <c r="DY106" s="57"/>
      <c r="DZ106" s="57"/>
      <c r="EA106" s="59"/>
      <c r="EB106" s="21"/>
      <c r="EC106" s="45"/>
      <c r="ED106" s="21"/>
      <c r="EE106" s="45"/>
      <c r="EF106" s="21"/>
      <c r="EG106" s="45"/>
      <c r="EH106" s="21"/>
      <c r="EI106" s="45"/>
      <c r="EJ106" s="21"/>
      <c r="EK106" s="45"/>
      <c r="EL106" s="21"/>
      <c r="EM106" s="45"/>
      <c r="EN106" s="21"/>
      <c r="EO106" s="53"/>
      <c r="EP106" s="21"/>
      <c r="EQ106" s="53"/>
      <c r="ER106" s="21"/>
      <c r="ES106" s="53"/>
      <c r="ET106" s="21"/>
      <c r="EU106" s="53"/>
      <c r="EV106" s="21"/>
      <c r="EW106" s="53"/>
      <c r="EX106" s="21"/>
      <c r="EY106" s="53"/>
      <c r="EZ106" s="21"/>
      <c r="FA106" s="53"/>
      <c r="FB106" s="21"/>
      <c r="FC106" s="53"/>
      <c r="FD106" s="21"/>
      <c r="FE106" s="53"/>
      <c r="FF106" s="21"/>
      <c r="FG106" s="53"/>
      <c r="FH106" s="21"/>
      <c r="FI106" s="53"/>
      <c r="FJ106" s="21"/>
      <c r="FK106" s="45"/>
      <c r="FL106" s="21"/>
      <c r="FM106" s="45"/>
      <c r="FN106" s="21"/>
      <c r="FO106" s="45"/>
      <c r="FP106" s="21"/>
      <c r="FQ106" s="45"/>
      <c r="FR106" s="21"/>
      <c r="FS106" s="45"/>
      <c r="FT106" s="21"/>
      <c r="FU106" s="55"/>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row>
    <row r="107" spans="1:212" s="13" customFormat="1" ht="5.4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39"/>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39"/>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58"/>
      <c r="EB107" s="21"/>
      <c r="EC107" s="21"/>
      <c r="ED107" s="21"/>
      <c r="EE107" s="21"/>
      <c r="EF107" s="21"/>
      <c r="EG107" s="21"/>
      <c r="EH107" s="21"/>
      <c r="EI107" s="21"/>
      <c r="EJ107" s="21"/>
      <c r="EK107" s="21"/>
      <c r="EL107" s="21"/>
      <c r="EM107" s="21"/>
      <c r="EN107" s="21"/>
      <c r="EO107" s="54"/>
      <c r="EP107" s="21"/>
      <c r="EQ107" s="54"/>
      <c r="ER107" s="21"/>
      <c r="ES107" s="54"/>
      <c r="ET107" s="21"/>
      <c r="EU107" s="54"/>
      <c r="EV107" s="21"/>
      <c r="EW107" s="54"/>
      <c r="EX107" s="21"/>
      <c r="EY107" s="54"/>
      <c r="EZ107" s="21"/>
      <c r="FA107" s="54"/>
      <c r="FB107" s="21"/>
      <c r="FC107" s="54"/>
      <c r="FD107" s="21"/>
      <c r="FE107" s="54"/>
      <c r="FF107" s="21"/>
      <c r="FG107" s="54"/>
      <c r="FH107" s="21"/>
      <c r="FI107" s="54"/>
      <c r="FJ107" s="21"/>
      <c r="FK107" s="21"/>
      <c r="FL107" s="21"/>
      <c r="FM107" s="21"/>
      <c r="FN107" s="21"/>
      <c r="FO107" s="21"/>
      <c r="FP107" s="21"/>
      <c r="FQ107" s="21"/>
      <c r="FR107" s="21"/>
      <c r="FS107" s="21"/>
      <c r="FT107" s="21"/>
      <c r="FU107" s="58"/>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row>
    <row r="108" spans="1:212" s="13" customFormat="1" ht="3"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39"/>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39"/>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58"/>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58"/>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row>
    <row r="109" spans="1:212" s="13" customFormat="1" ht="3"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60"/>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6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row>
    <row r="110" spans="1:212" s="13" customFormat="1" ht="3"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row>
    <row r="111" spans="1:212" s="13" customFormat="1" ht="3"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row>
    <row r="112" spans="1:212" s="13" customFormat="1" ht="5.4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39"/>
      <c r="BQ112" s="39"/>
      <c r="BR112" s="39"/>
      <c r="BS112" s="39"/>
      <c r="BT112" s="39"/>
      <c r="BU112" s="39"/>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39"/>
      <c r="DD112" s="21"/>
      <c r="DE112" s="21"/>
      <c r="DF112" s="21"/>
      <c r="DG112" s="21"/>
      <c r="DH112" s="21"/>
      <c r="DI112" s="21"/>
      <c r="DJ112" s="21"/>
      <c r="DK112" s="21"/>
      <c r="DL112" s="21"/>
      <c r="DM112" s="21"/>
      <c r="DN112" s="21"/>
      <c r="DO112" s="21"/>
      <c r="DP112" s="21"/>
      <c r="DQ112" s="21"/>
      <c r="DR112" s="56"/>
      <c r="DS112" s="57"/>
      <c r="DT112" s="57"/>
      <c r="DU112" s="57"/>
      <c r="DV112" s="57"/>
      <c r="DW112" s="59"/>
      <c r="DX112" s="21"/>
      <c r="DY112" s="45"/>
      <c r="DZ112" s="21"/>
      <c r="EA112" s="45"/>
      <c r="EB112" s="21"/>
      <c r="EC112" s="45"/>
      <c r="ED112" s="21"/>
      <c r="EE112" s="45"/>
      <c r="EF112" s="21"/>
      <c r="EG112" s="45"/>
      <c r="EH112" s="21"/>
      <c r="EI112" s="45"/>
      <c r="EJ112" s="21"/>
      <c r="EK112" s="53"/>
      <c r="EL112" s="21"/>
      <c r="EM112" s="53"/>
      <c r="EN112" s="21"/>
      <c r="EO112" s="53"/>
      <c r="EP112" s="21"/>
      <c r="EQ112" s="53"/>
      <c r="ER112" s="21"/>
      <c r="ES112" s="53"/>
      <c r="ET112" s="21"/>
      <c r="EU112" s="53"/>
      <c r="EV112" s="21"/>
      <c r="EW112" s="53"/>
      <c r="EX112" s="21"/>
      <c r="EY112" s="53"/>
      <c r="EZ112" s="21"/>
      <c r="FA112" s="53"/>
      <c r="FB112" s="21"/>
      <c r="FC112" s="53"/>
      <c r="FD112" s="21"/>
      <c r="FE112" s="53"/>
      <c r="FF112" s="21"/>
      <c r="FG112" s="53"/>
      <c r="FH112" s="21"/>
      <c r="FI112" s="45"/>
      <c r="FJ112" s="21"/>
      <c r="FK112" s="45"/>
      <c r="FL112" s="21"/>
      <c r="FM112" s="45"/>
      <c r="FN112" s="21"/>
      <c r="FO112" s="45"/>
      <c r="FP112" s="21"/>
      <c r="FQ112" s="45"/>
      <c r="FR112" s="21"/>
      <c r="FS112" s="45"/>
      <c r="FT112" s="21"/>
      <c r="FU112" s="55"/>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row>
    <row r="113" spans="1:212" s="13" customFormat="1" ht="5.4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39"/>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39"/>
      <c r="DD113" s="21"/>
      <c r="DE113" s="21"/>
      <c r="DF113" s="21"/>
      <c r="DG113" s="21"/>
      <c r="DH113" s="21"/>
      <c r="DI113" s="21"/>
      <c r="DJ113" s="21"/>
      <c r="DK113" s="21"/>
      <c r="DL113" s="21"/>
      <c r="DM113" s="21"/>
      <c r="DN113" s="21"/>
      <c r="DO113" s="21"/>
      <c r="DP113" s="21"/>
      <c r="DQ113" s="21"/>
      <c r="DR113" s="21"/>
      <c r="DS113" s="21"/>
      <c r="DT113" s="21"/>
      <c r="DU113" s="21"/>
      <c r="DV113" s="21"/>
      <c r="DW113" s="58"/>
      <c r="DX113" s="21"/>
      <c r="DY113" s="21"/>
      <c r="DZ113" s="21"/>
      <c r="EA113" s="21"/>
      <c r="EB113" s="21"/>
      <c r="EC113" s="21"/>
      <c r="ED113" s="21"/>
      <c r="EE113" s="21"/>
      <c r="EF113" s="21"/>
      <c r="EG113" s="21"/>
      <c r="EH113" s="21"/>
      <c r="EI113" s="21"/>
      <c r="EJ113" s="21"/>
      <c r="EK113" s="54"/>
      <c r="EL113" s="21"/>
      <c r="EM113" s="54"/>
      <c r="EN113" s="21"/>
      <c r="EO113" s="54"/>
      <c r="EP113" s="21"/>
      <c r="EQ113" s="54"/>
      <c r="ER113" s="21"/>
      <c r="ES113" s="54"/>
      <c r="ET113" s="21"/>
      <c r="EU113" s="54"/>
      <c r="EV113" s="21"/>
      <c r="EW113" s="54"/>
      <c r="EX113" s="21"/>
      <c r="EY113" s="54"/>
      <c r="EZ113" s="21"/>
      <c r="FA113" s="54"/>
      <c r="FB113" s="21"/>
      <c r="FC113" s="54"/>
      <c r="FD113" s="21"/>
      <c r="FE113" s="54"/>
      <c r="FF113" s="21"/>
      <c r="FG113" s="54"/>
      <c r="FH113" s="21"/>
      <c r="FI113" s="21"/>
      <c r="FJ113" s="21"/>
      <c r="FK113" s="21"/>
      <c r="FL113" s="21"/>
      <c r="FM113" s="21"/>
      <c r="FN113" s="21"/>
      <c r="FO113" s="21"/>
      <c r="FP113" s="21"/>
      <c r="FQ113" s="21"/>
      <c r="FR113" s="21"/>
      <c r="FS113" s="21"/>
      <c r="FT113" s="21"/>
      <c r="FU113" s="58"/>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row>
    <row r="114" spans="1:212" s="13" customFormat="1" ht="3"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39"/>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39"/>
      <c r="DD114" s="21"/>
      <c r="DE114" s="21"/>
      <c r="DF114" s="21"/>
      <c r="DG114" s="21"/>
      <c r="DH114" s="21"/>
      <c r="DI114" s="21"/>
      <c r="DJ114" s="21"/>
      <c r="DK114" s="21"/>
      <c r="DL114" s="21"/>
      <c r="DM114" s="21"/>
      <c r="DN114" s="21"/>
      <c r="DO114" s="21"/>
      <c r="DP114" s="21"/>
      <c r="DQ114" s="21"/>
      <c r="DR114" s="21"/>
      <c r="DS114" s="21"/>
      <c r="DT114" s="21"/>
      <c r="DU114" s="21"/>
      <c r="DV114" s="21"/>
      <c r="DW114" s="58"/>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58"/>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row>
    <row r="115" spans="1:212" s="13" customFormat="1" ht="3"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21"/>
      <c r="DE115" s="21"/>
      <c r="DF115" s="21"/>
      <c r="DG115" s="21"/>
      <c r="DH115" s="21"/>
      <c r="DI115" s="21"/>
      <c r="DJ115" s="21"/>
      <c r="DK115" s="21"/>
      <c r="DL115" s="21"/>
      <c r="DM115" s="21"/>
      <c r="DN115" s="21"/>
      <c r="DO115" s="21"/>
      <c r="DP115" s="21"/>
      <c r="DQ115" s="21"/>
      <c r="DR115" s="21"/>
      <c r="DS115" s="21"/>
      <c r="DT115" s="21"/>
      <c r="DU115" s="21"/>
      <c r="DV115" s="21"/>
      <c r="DW115" s="60"/>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6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row>
    <row r="116" spans="1:212" s="13" customFormat="1" ht="3"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row>
    <row r="117" spans="1:212" s="13" customFormat="1" ht="3"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row>
    <row r="118" spans="1:212" s="13" customFormat="1" ht="5.4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39"/>
      <c r="BQ118" s="39"/>
      <c r="BR118" s="39"/>
      <c r="BS118" s="39"/>
      <c r="BT118" s="39"/>
      <c r="BU118" s="39"/>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39"/>
      <c r="DD118" s="21"/>
      <c r="DE118" s="21"/>
      <c r="DF118" s="21"/>
      <c r="DG118" s="21"/>
      <c r="DH118" s="21"/>
      <c r="DI118" s="21"/>
      <c r="DJ118" s="21"/>
      <c r="DK118" s="21"/>
      <c r="DL118" s="21"/>
      <c r="DM118" s="21"/>
      <c r="DN118" s="56"/>
      <c r="DO118" s="57"/>
      <c r="DP118" s="57"/>
      <c r="DQ118" s="57"/>
      <c r="DR118" s="57"/>
      <c r="DS118" s="59"/>
      <c r="DT118" s="21"/>
      <c r="DU118" s="45"/>
      <c r="DV118" s="21"/>
      <c r="DW118" s="45"/>
      <c r="DX118" s="21"/>
      <c r="DY118" s="45"/>
      <c r="DZ118" s="21"/>
      <c r="EA118" s="45"/>
      <c r="EB118" s="21"/>
      <c r="EC118" s="45"/>
      <c r="ED118" s="21"/>
      <c r="EE118" s="45"/>
      <c r="EF118" s="21"/>
      <c r="EG118" s="45"/>
      <c r="EH118" s="21"/>
      <c r="EI118" s="53"/>
      <c r="EJ118" s="21"/>
      <c r="EK118" s="53"/>
      <c r="EL118" s="21"/>
      <c r="EM118" s="53"/>
      <c r="EN118" s="21"/>
      <c r="EO118" s="53"/>
      <c r="EP118" s="21"/>
      <c r="EQ118" s="53"/>
      <c r="ER118" s="21"/>
      <c r="ES118" s="53"/>
      <c r="ET118" s="21"/>
      <c r="EU118" s="53"/>
      <c r="EV118" s="21"/>
      <c r="EW118" s="53"/>
      <c r="EX118" s="21"/>
      <c r="EY118" s="53"/>
      <c r="EZ118" s="21"/>
      <c r="FA118" s="53"/>
      <c r="FB118" s="21"/>
      <c r="FC118" s="53"/>
      <c r="FD118" s="21"/>
      <c r="FE118" s="53"/>
      <c r="FF118" s="21"/>
      <c r="FG118" s="53"/>
      <c r="FH118" s="21"/>
      <c r="FI118" s="45"/>
      <c r="FJ118" s="21"/>
      <c r="FK118" s="45"/>
      <c r="FL118" s="21"/>
      <c r="FM118" s="45"/>
      <c r="FN118" s="21"/>
      <c r="FO118" s="45"/>
      <c r="FP118" s="21"/>
      <c r="FQ118" s="45"/>
      <c r="FR118" s="21"/>
      <c r="FS118" s="45"/>
      <c r="FT118" s="21"/>
      <c r="FU118" s="55"/>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row>
    <row r="119" spans="1:212" s="13" customFormat="1" ht="5.4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39"/>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39"/>
      <c r="DD119" s="21"/>
      <c r="DE119" s="21"/>
      <c r="DF119" s="21"/>
      <c r="DG119" s="21"/>
      <c r="DH119" s="21"/>
      <c r="DI119" s="21"/>
      <c r="DJ119" s="21"/>
      <c r="DK119" s="21"/>
      <c r="DL119" s="21"/>
      <c r="DM119" s="21"/>
      <c r="DN119" s="21"/>
      <c r="DO119" s="21"/>
      <c r="DP119" s="21"/>
      <c r="DQ119" s="21"/>
      <c r="DR119" s="21"/>
      <c r="DS119" s="58"/>
      <c r="DT119" s="21"/>
      <c r="DU119" s="21"/>
      <c r="DV119" s="21"/>
      <c r="DW119" s="21"/>
      <c r="DX119" s="21"/>
      <c r="DY119" s="21"/>
      <c r="DZ119" s="21"/>
      <c r="EA119" s="21"/>
      <c r="EB119" s="21"/>
      <c r="EC119" s="21"/>
      <c r="ED119" s="21"/>
      <c r="EE119" s="21"/>
      <c r="EF119" s="21"/>
      <c r="EG119" s="21"/>
      <c r="EH119" s="21"/>
      <c r="EI119" s="54"/>
      <c r="EJ119" s="21"/>
      <c r="EK119" s="54"/>
      <c r="EL119" s="21"/>
      <c r="EM119" s="54"/>
      <c r="EN119" s="21"/>
      <c r="EO119" s="54"/>
      <c r="EP119" s="21"/>
      <c r="EQ119" s="54"/>
      <c r="ER119" s="21"/>
      <c r="ES119" s="54"/>
      <c r="ET119" s="21"/>
      <c r="EU119" s="54"/>
      <c r="EV119" s="21"/>
      <c r="EW119" s="54"/>
      <c r="EX119" s="21"/>
      <c r="EY119" s="54"/>
      <c r="EZ119" s="21"/>
      <c r="FA119" s="54"/>
      <c r="FB119" s="21"/>
      <c r="FC119" s="54"/>
      <c r="FD119" s="21"/>
      <c r="FE119" s="54"/>
      <c r="FF119" s="21"/>
      <c r="FG119" s="54"/>
      <c r="FH119" s="21"/>
      <c r="FI119" s="21"/>
      <c r="FJ119" s="21"/>
      <c r="FK119" s="21"/>
      <c r="FL119" s="21"/>
      <c r="FM119" s="21"/>
      <c r="FN119" s="21"/>
      <c r="FO119" s="21"/>
      <c r="FP119" s="21"/>
      <c r="FQ119" s="21"/>
      <c r="FR119" s="21"/>
      <c r="FS119" s="21"/>
      <c r="FT119" s="21"/>
      <c r="FU119" s="58"/>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row>
    <row r="120" spans="1:212" s="13" customFormat="1" ht="3"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39"/>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39"/>
      <c r="DD120" s="21"/>
      <c r="DE120" s="21"/>
      <c r="DF120" s="21"/>
      <c r="DG120" s="21"/>
      <c r="DH120" s="21"/>
      <c r="DI120" s="21"/>
      <c r="DJ120" s="21"/>
      <c r="DK120" s="21"/>
      <c r="DL120" s="21"/>
      <c r="DM120" s="21"/>
      <c r="DN120" s="21"/>
      <c r="DO120" s="21"/>
      <c r="DP120" s="21"/>
      <c r="DQ120" s="21"/>
      <c r="DR120" s="21"/>
      <c r="DS120" s="58"/>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58"/>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row>
    <row r="121" spans="1:212" s="13" customFormat="1" ht="3"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c r="CV121" s="39"/>
      <c r="CW121" s="39"/>
      <c r="CX121" s="39"/>
      <c r="CY121" s="39"/>
      <c r="CZ121" s="39"/>
      <c r="DA121" s="39"/>
      <c r="DB121" s="39"/>
      <c r="DC121" s="39"/>
      <c r="DD121" s="21"/>
      <c r="DE121" s="21"/>
      <c r="DF121" s="21"/>
      <c r="DG121" s="21"/>
      <c r="DH121" s="21"/>
      <c r="DI121" s="21"/>
      <c r="DJ121" s="21"/>
      <c r="DK121" s="21"/>
      <c r="DL121" s="21"/>
      <c r="DM121" s="21"/>
      <c r="DN121" s="21"/>
      <c r="DO121" s="21"/>
      <c r="DP121" s="21"/>
      <c r="DQ121" s="21"/>
      <c r="DR121" s="21"/>
      <c r="DS121" s="60"/>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6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row>
    <row r="122" spans="1:212" s="13" customFormat="1" ht="3"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row>
    <row r="123" spans="1:212" s="13" customFormat="1" ht="3"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row>
    <row r="124" spans="1:212" s="13" customFormat="1" ht="5.4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56"/>
      <c r="DK124" s="57"/>
      <c r="DL124" s="57"/>
      <c r="DM124" s="57"/>
      <c r="DN124" s="57"/>
      <c r="DO124" s="59"/>
      <c r="DP124" s="21"/>
      <c r="DQ124" s="45"/>
      <c r="DR124" s="21"/>
      <c r="DS124" s="45"/>
      <c r="DT124" s="21"/>
      <c r="DU124" s="45"/>
      <c r="DV124" s="21"/>
      <c r="DW124" s="45"/>
      <c r="DX124" s="21"/>
      <c r="DY124" s="45"/>
      <c r="DZ124" s="21"/>
      <c r="EA124" s="45"/>
      <c r="EB124" s="21"/>
      <c r="EC124" s="45"/>
      <c r="ED124" s="21"/>
      <c r="EE124" s="53"/>
      <c r="EF124" s="21"/>
      <c r="EG124" s="53"/>
      <c r="EH124" s="21"/>
      <c r="EI124" s="53"/>
      <c r="EJ124" s="21"/>
      <c r="EK124" s="53"/>
      <c r="EL124" s="21"/>
      <c r="EM124" s="53"/>
      <c r="EN124" s="21"/>
      <c r="EO124" s="53"/>
      <c r="EP124" s="21"/>
      <c r="EQ124" s="53"/>
      <c r="ER124" s="21"/>
      <c r="ES124" s="53"/>
      <c r="ET124" s="21"/>
      <c r="EU124" s="53"/>
      <c r="EV124" s="21"/>
      <c r="EW124" s="53"/>
      <c r="EX124" s="21"/>
      <c r="EY124" s="53"/>
      <c r="EZ124" s="21"/>
      <c r="FA124" s="53"/>
      <c r="FB124" s="21"/>
      <c r="FC124" s="53"/>
      <c r="FD124" s="21"/>
      <c r="FE124" s="53"/>
      <c r="FF124" s="21"/>
      <c r="FG124" s="45"/>
      <c r="FH124" s="21"/>
      <c r="FI124" s="45"/>
      <c r="FJ124" s="21"/>
      <c r="FK124" s="45"/>
      <c r="FL124" s="21"/>
      <c r="FM124" s="45"/>
      <c r="FN124" s="21"/>
      <c r="FO124" s="45"/>
      <c r="FP124" s="21"/>
      <c r="FQ124" s="45"/>
      <c r="FR124" s="21"/>
      <c r="FS124" s="45"/>
      <c r="FT124" s="21"/>
      <c r="FU124" s="55"/>
      <c r="FV124" s="21"/>
      <c r="FW124" s="21"/>
      <c r="FX124" s="21"/>
      <c r="FY124" s="21"/>
      <c r="FZ124" s="21"/>
      <c r="GA124" s="45"/>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row>
    <row r="125" spans="1:212" s="13" customFormat="1" ht="5.4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58"/>
      <c r="DP125" s="21"/>
      <c r="DQ125" s="21"/>
      <c r="DR125" s="21"/>
      <c r="DS125" s="21"/>
      <c r="DT125" s="21"/>
      <c r="DU125" s="21"/>
      <c r="DV125" s="21"/>
      <c r="DW125" s="21"/>
      <c r="DX125" s="21"/>
      <c r="DY125" s="21"/>
      <c r="DZ125" s="21"/>
      <c r="EA125" s="21"/>
      <c r="EB125" s="21"/>
      <c r="EC125" s="21"/>
      <c r="ED125" s="21"/>
      <c r="EE125" s="54"/>
      <c r="EF125" s="21"/>
      <c r="EG125" s="54"/>
      <c r="EH125" s="21"/>
      <c r="EI125" s="54"/>
      <c r="EJ125" s="21"/>
      <c r="EK125" s="54"/>
      <c r="EL125" s="21"/>
      <c r="EM125" s="54"/>
      <c r="EN125" s="21"/>
      <c r="EO125" s="54"/>
      <c r="EP125" s="21"/>
      <c r="EQ125" s="54"/>
      <c r="ER125" s="21"/>
      <c r="ES125" s="54"/>
      <c r="ET125" s="21"/>
      <c r="EU125" s="54"/>
      <c r="EV125" s="21"/>
      <c r="EW125" s="54"/>
      <c r="EX125" s="21"/>
      <c r="EY125" s="54"/>
      <c r="EZ125" s="21"/>
      <c r="FA125" s="54"/>
      <c r="FB125" s="21"/>
      <c r="FC125" s="54"/>
      <c r="FD125" s="21"/>
      <c r="FE125" s="54"/>
      <c r="FF125" s="21"/>
      <c r="FG125" s="21"/>
      <c r="FH125" s="21"/>
      <c r="FI125" s="21"/>
      <c r="FJ125" s="21"/>
      <c r="FK125" s="21"/>
      <c r="FL125" s="21"/>
      <c r="FM125" s="21"/>
      <c r="FN125" s="21"/>
      <c r="FO125" s="21"/>
      <c r="FP125" s="21"/>
      <c r="FQ125" s="21"/>
      <c r="FR125" s="21"/>
      <c r="FS125" s="21"/>
      <c r="FT125" s="21"/>
      <c r="FU125" s="58"/>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row>
    <row r="126" spans="1:212" s="13" customFormat="1" ht="3"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58"/>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58"/>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row>
    <row r="127" spans="1:212" s="13" customFormat="1" ht="3"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60"/>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6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row>
    <row r="128" spans="1:212" s="13" customFormat="1" ht="3"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row>
    <row r="129" spans="1:212" s="13" customFormat="1" ht="3"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row>
    <row r="130" spans="1:212" s="13" customFormat="1" ht="5.4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39"/>
      <c r="DK130" s="39"/>
      <c r="DL130" s="39"/>
      <c r="DM130" s="39"/>
      <c r="DN130" s="39"/>
      <c r="DO130" s="39"/>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39"/>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row>
    <row r="131" spans="1:212" s="13" customFormat="1" ht="5.4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39"/>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39"/>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row>
    <row r="132" spans="1:212" s="13" customFormat="1" ht="3"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39"/>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39"/>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row>
    <row r="133" spans="1:212" s="13" customFormat="1" ht="3"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row>
    <row r="134" spans="1:212" s="13" customFormat="1" ht="3"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row>
    <row r="135" spans="1:212" s="13" customFormat="1" ht="3"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row>
    <row r="136" spans="1:212" s="13" customFormat="1" ht="5.4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row>
    <row r="137" spans="1:212" s="13" customFormat="1" ht="5.4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row>
    <row r="138" spans="1:212" s="13" customFormat="1" ht="3"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row>
    <row r="139" spans="1:212" s="13" customFormat="1" ht="3"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row>
    <row r="140" spans="1:212" s="13" customFormat="1" ht="3"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row>
    <row r="141" spans="1:212" s="13" customFormat="1" ht="3"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row>
    <row r="142" spans="1:212" s="13" customFormat="1" ht="5.4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row>
    <row r="143" spans="1:212" s="13" customFormat="1" ht="5.4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row>
    <row r="144" spans="1:212" s="13" customFormat="1" ht="3"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row>
    <row r="145" spans="1:171" s="13" customFormat="1" ht="3"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row>
    <row r="146" spans="1:171" s="13" customFormat="1" ht="3"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row>
    <row r="147" spans="1:171" s="13" customFormat="1" ht="3"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row>
    <row r="148" spans="1:171" s="13" customFormat="1" ht="5.4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row>
    <row r="149" spans="1:171" s="13" customFormat="1" ht="5.4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row>
    <row r="150" spans="1:171" s="13" customFormat="1" ht="3"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row>
    <row r="151" spans="1:171" s="13" customFormat="1" ht="3"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row>
    <row r="152" spans="1:171" s="13" customFormat="1" ht="3"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row>
    <row r="153" spans="1:171" s="13" customFormat="1" ht="3"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row>
    <row r="154" spans="1:171" s="13" customFormat="1"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row>
    <row r="155" spans="1:171" s="13" customFormat="1" ht="1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row>
    <row r="156" spans="1:171" s="13" customFormat="1" ht="1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row>
    <row r="157" spans="1:171" s="13" customFormat="1" ht="1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row>
    <row r="158" spans="1:171" s="13" customFormat="1" ht="1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row>
    <row r="159" spans="1:171" s="13" customFormat="1" ht="1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row>
    <row r="160" spans="1:171" s="13" customFormat="1" ht="1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row>
    <row r="161" spans="1:171" s="13" customFormat="1" ht="1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row>
    <row r="162" spans="1:171" s="13" customFormat="1" ht="1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row>
    <row r="163" spans="1:171" s="13" customFormat="1" ht="1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row>
    <row r="164" spans="1:171" s="13" customFormat="1" ht="1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row>
    <row r="165" spans="1:171" s="13" customFormat="1" ht="1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row>
    <row r="166" spans="1:171" s="13" customFormat="1" ht="1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row>
    <row r="167" spans="1:171" s="13" customFormat="1" ht="1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row>
    <row r="168" spans="1:171" s="13" customFormat="1" ht="1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row>
    <row r="169" spans="1:171" s="13" customFormat="1" ht="1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row>
    <row r="170" spans="1:171" s="13" customFormat="1" ht="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row>
    <row r="171" spans="1:171" s="13" customFormat="1" ht="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row>
    <row r="172" spans="1:171" s="13" customFormat="1" ht="1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row>
    <row r="173" spans="1:171" s="13" customFormat="1" ht="1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row>
    <row r="174" spans="1:171" s="13" customFormat="1" ht="1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row>
    <row r="175" spans="1:171" s="13" customFormat="1" ht="1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row>
    <row r="176" spans="1:171" s="13" customFormat="1" ht="1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row>
    <row r="177" spans="1:171" s="13" customFormat="1" ht="1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row>
    <row r="178" spans="1:171" s="13" customFormat="1" ht="1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row>
    <row r="179" spans="1:171" s="13" customFormat="1" ht="1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row>
    <row r="180" spans="1:171" s="13" customFormat="1" ht="1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row>
    <row r="181" spans="1:171" s="13" customFormat="1" ht="1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row>
    <row r="182" spans="1:171" s="13" customFormat="1" ht="1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row>
    <row r="183" spans="1:171" s="13" customFormat="1" ht="1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row>
    <row r="184" spans="1:171" s="13" customFormat="1" ht="1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row>
    <row r="185" spans="1:171" s="13" customFormat="1" ht="1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row>
    <row r="186" spans="1:171" s="13" customFormat="1" ht="1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row>
    <row r="187" spans="1:171" s="13" customFormat="1" ht="1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row>
    <row r="188" spans="1:171" s="13" customFormat="1" ht="1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row>
    <row r="189" spans="1:171" s="13" customFormat="1" ht="1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row>
    <row r="190" spans="1:171" s="13" customFormat="1" ht="1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row>
    <row r="191" spans="1:171" s="13" customFormat="1" ht="1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row>
    <row r="192" spans="1:171" s="13" customFormat="1" ht="1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row>
    <row r="193" spans="1:171" s="13" customFormat="1" ht="1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row>
    <row r="194" spans="1:171" s="13" customFormat="1" ht="1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row>
    <row r="195" spans="1:171" s="13" customFormat="1" ht="1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row>
    <row r="196" spans="1:171" s="13" customFormat="1" ht="1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row>
    <row r="197" spans="1:171" s="13" customFormat="1" ht="1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row>
    <row r="198" spans="1:171" s="13" customFormat="1" ht="1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row>
    <row r="199" spans="1:171" s="13" customFormat="1" ht="1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row>
    <row r="200" spans="1:171" s="13" customFormat="1" ht="1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row>
    <row r="201" spans="1:171" s="13" customFormat="1" ht="1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row>
    <row r="202" spans="1:171" s="13" customFormat="1" ht="1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row>
    <row r="203" spans="1:171" s="13" customFormat="1" ht="1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row>
    <row r="204" spans="1:171" s="13" customFormat="1" ht="1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row>
    <row r="205" spans="1:171" s="13" customFormat="1" ht="1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row>
    <row r="206" spans="1:171" s="13" customFormat="1" ht="1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c r="FO206" s="21"/>
    </row>
    <row r="207" spans="1:171" s="13" customFormat="1" ht="1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row>
    <row r="208" spans="1:171" s="13" customFormat="1" ht="1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row>
    <row r="209" spans="1:171" s="13" customFormat="1" ht="1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row>
    <row r="210" spans="1:171" s="13" customFormat="1" ht="1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row>
    <row r="211" spans="1:171" s="13" customFormat="1" ht="1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row>
    <row r="212" spans="1:171" s="13" customFormat="1" ht="1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row>
    <row r="213" spans="1:171" s="13" customFormat="1" ht="1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row>
    <row r="214" spans="1:171" s="13" customFormat="1" ht="1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row>
    <row r="215" spans="1:171" s="13" customFormat="1" ht="1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c r="FO215" s="21"/>
    </row>
    <row r="216" spans="1:171" s="13" customFormat="1" ht="1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row>
    <row r="217" spans="1:171" s="13" customFormat="1" ht="1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c r="FO217" s="21"/>
    </row>
    <row r="218" spans="1:171" s="13" customFormat="1" ht="1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c r="FO218" s="21"/>
    </row>
    <row r="219" spans="1:171" s="13" customFormat="1" ht="1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c r="FO219" s="21"/>
    </row>
    <row r="220" spans="1:171" s="13" customFormat="1" ht="1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c r="FO220" s="21"/>
    </row>
    <row r="221" spans="1:171" s="13" customFormat="1" ht="1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row>
    <row r="222" spans="1:171" s="13" customFormat="1" ht="1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c r="FO222" s="21"/>
    </row>
    <row r="223" spans="1:171" s="13" customFormat="1" ht="1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c r="FO223" s="21"/>
    </row>
    <row r="224" spans="1:171" s="13" customFormat="1" ht="1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c r="FO224" s="21"/>
    </row>
    <row r="225" spans="1:171" s="13" customFormat="1" ht="1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c r="FO225" s="21"/>
    </row>
    <row r="226" spans="1:171" s="13" customFormat="1" ht="1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c r="FO226" s="21"/>
    </row>
    <row r="227" spans="1:171" s="13" customFormat="1" ht="1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c r="FO227" s="21"/>
    </row>
    <row r="228" spans="1:171" s="13" customFormat="1" ht="1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c r="FO228" s="21"/>
    </row>
    <row r="229" spans="1:171" s="13" customFormat="1" ht="1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c r="FO229" s="21"/>
    </row>
    <row r="230" spans="1:171" s="13" customFormat="1" ht="1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c r="FO230" s="21"/>
    </row>
    <row r="231" spans="1:171" s="13" customFormat="1" ht="1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c r="FO231" s="21"/>
    </row>
    <row r="232" spans="1:171" s="13" customFormat="1" ht="1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c r="FO232" s="21"/>
    </row>
    <row r="233" spans="1:171" s="13" customFormat="1" ht="1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c r="FO233" s="21"/>
    </row>
    <row r="234" spans="1:171" s="13" customFormat="1" ht="1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c r="FO234" s="21"/>
    </row>
    <row r="235" spans="1:171" s="13" customFormat="1" ht="1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c r="FO235" s="21"/>
    </row>
    <row r="236" spans="1:171" s="13" customFormat="1" ht="1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c r="FO236" s="21"/>
    </row>
    <row r="237" spans="1:171" s="13" customFormat="1" ht="1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c r="FO237" s="21"/>
    </row>
    <row r="238" spans="1:171" s="13" customFormat="1" ht="1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row>
    <row r="239" spans="1:171" s="13" customFormat="1" ht="1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row>
    <row r="240" spans="1:171" s="13" customFormat="1" ht="1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row>
    <row r="241" spans="1:171" s="13" customFormat="1" ht="1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c r="FO241" s="21"/>
    </row>
    <row r="242" spans="1:171" s="13" customFormat="1" ht="1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c r="FO242" s="21"/>
    </row>
    <row r="243" spans="1:171" s="13" customFormat="1" ht="1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c r="FO243" s="21"/>
    </row>
    <row r="244" spans="1:171" s="13" customFormat="1" ht="1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c r="FO244" s="21"/>
    </row>
    <row r="245" spans="1:171" s="13" customFormat="1" ht="1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c r="FO245" s="21"/>
    </row>
    <row r="246" spans="1:171" s="13" customFormat="1" ht="1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c r="FO246" s="21"/>
    </row>
    <row r="247" spans="1:171" s="13" customFormat="1" ht="1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c r="FO247" s="21"/>
    </row>
    <row r="248" spans="1:171" s="13" customFormat="1" ht="1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c r="FO248" s="21"/>
    </row>
    <row r="249" spans="1:171" s="13" customFormat="1" ht="1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c r="FO249" s="21"/>
    </row>
    <row r="250" spans="1:171" s="13" customFormat="1" ht="1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c r="FO250" s="21"/>
    </row>
    <row r="251" spans="1:171" s="13" customFormat="1" ht="1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c r="FO251" s="21"/>
    </row>
    <row r="252" spans="1:171" s="13" customFormat="1" ht="1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c r="FO252" s="21"/>
    </row>
    <row r="253" spans="1:171" s="13" customFormat="1" ht="1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c r="FO253" s="21"/>
    </row>
    <row r="254" spans="1:171" s="13" customFormat="1" ht="1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c r="FO254" s="21"/>
    </row>
    <row r="255" spans="1:171" s="13" customFormat="1" ht="1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row>
    <row r="256" spans="1:171" s="13" customFormat="1" ht="1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c r="FO256" s="21"/>
    </row>
    <row r="257" spans="1:171" s="13" customFormat="1" ht="1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c r="FO257" s="21"/>
    </row>
    <row r="258" spans="1:171" s="13" customFormat="1" ht="1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c r="FO258" s="21"/>
    </row>
    <row r="259" spans="1:171" s="13" customFormat="1" ht="1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c r="FO259" s="21"/>
    </row>
    <row r="260" spans="1:171" s="13" customFormat="1" ht="1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c r="FO260" s="21"/>
    </row>
    <row r="261" spans="1:171" s="13" customFormat="1" ht="1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c r="FO261" s="21"/>
    </row>
    <row r="262" spans="1:171" s="13" customFormat="1" ht="1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c r="FO262" s="21"/>
    </row>
    <row r="263" spans="1:171" s="13" customFormat="1" ht="1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c r="FO263" s="21"/>
    </row>
    <row r="264" spans="1:171" s="13" customFormat="1" ht="1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c r="FO264" s="21"/>
    </row>
    <row r="265" spans="1:171" s="13" customFormat="1" ht="1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c r="FO265" s="21"/>
    </row>
    <row r="266" spans="1:171" s="13" customFormat="1" ht="1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c r="FO266" s="21"/>
    </row>
    <row r="267" spans="1:171" s="13" customFormat="1" ht="1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c r="FO267" s="21"/>
    </row>
    <row r="268" spans="1:171" s="13" customFormat="1" ht="1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c r="FO268" s="21"/>
    </row>
    <row r="269" spans="1:171" s="13" customFormat="1" ht="1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c r="FO269" s="21"/>
    </row>
    <row r="270" spans="1:171" s="13" customFormat="1" ht="1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c r="FO270" s="21"/>
    </row>
    <row r="271" spans="1:171" s="13" customFormat="1" ht="1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c r="FO271" s="21"/>
    </row>
    <row r="272" spans="1:171" s="13" customFormat="1" ht="1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c r="FO272" s="21"/>
    </row>
    <row r="273" spans="1:171" s="13" customFormat="1" ht="1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row>
    <row r="274" spans="1:171" s="13" customFormat="1" ht="1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row>
    <row r="275" spans="1:171" s="13" customFormat="1" ht="1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c r="FO275" s="21"/>
    </row>
    <row r="276" spans="1:171" s="13" customFormat="1" ht="1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c r="FO276" s="21"/>
    </row>
    <row r="277" spans="1:171" s="13" customFormat="1" ht="1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row>
    <row r="278" spans="1:171" s="13" customFormat="1" ht="1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row>
    <row r="279" spans="1:171" s="13" customFormat="1" ht="1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row>
    <row r="280" spans="1:171" s="13" customFormat="1" ht="1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row>
    <row r="281" spans="1:171" s="13" customFormat="1" ht="1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row>
    <row r="282" spans="1:171" s="13" customFormat="1" ht="1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row>
    <row r="283" spans="1:171" s="13" customFormat="1" ht="15" customHeight="1" x14ac:dyDescent="0.2">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row>
    <row r="284" spans="1:171" s="13" customFormat="1" ht="15" customHeight="1" x14ac:dyDescent="0.2">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c r="FO284" s="21"/>
    </row>
    <row r="285" spans="1:171" s="13" customFormat="1" ht="15" customHeight="1" x14ac:dyDescent="0.2">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c r="FO285" s="21"/>
    </row>
    <row r="286" spans="1:171" s="13" customFormat="1" ht="15" customHeight="1" x14ac:dyDescent="0.2">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c r="FO286" s="21"/>
    </row>
    <row r="287" spans="1:171" s="13" customFormat="1" ht="15" customHeight="1" x14ac:dyDescent="0.2">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c r="FO287" s="21"/>
    </row>
    <row r="288" spans="1:171" s="13" customFormat="1" ht="15" customHeight="1" x14ac:dyDescent="0.2">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c r="FO288" s="21"/>
    </row>
    <row r="289" spans="70:171" s="13" customFormat="1" ht="15" customHeight="1" x14ac:dyDescent="0.2">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c r="FO289" s="21"/>
    </row>
    <row r="290" spans="70:171" s="13" customFormat="1" ht="15" customHeight="1" x14ac:dyDescent="0.2">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row>
    <row r="291" spans="70:171" s="13" customFormat="1" ht="15" customHeight="1" x14ac:dyDescent="0.2">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c r="FO291" s="21"/>
    </row>
    <row r="292" spans="70:171" s="13" customFormat="1" ht="15" customHeight="1" x14ac:dyDescent="0.2">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c r="FO292" s="21"/>
    </row>
    <row r="293" spans="70:171" s="13" customFormat="1" ht="15" customHeight="1" x14ac:dyDescent="0.2">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c r="FO293" s="21"/>
    </row>
    <row r="294" spans="70:171" s="13" customFormat="1" ht="15" customHeight="1" x14ac:dyDescent="0.2">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c r="FO294" s="21"/>
    </row>
    <row r="295" spans="70:171" s="13" customFormat="1" ht="15" customHeight="1" x14ac:dyDescent="0.2">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c r="FO295" s="21"/>
    </row>
    <row r="296" spans="70:171" s="13" customFormat="1" ht="15" customHeight="1" x14ac:dyDescent="0.2">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c r="FO296" s="21"/>
    </row>
    <row r="297" spans="70:171" s="13" customFormat="1" ht="15" customHeight="1" x14ac:dyDescent="0.2">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c r="FO297" s="21"/>
    </row>
    <row r="298" spans="70:171" s="13" customFormat="1" ht="15" customHeight="1" x14ac:dyDescent="0.2">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c r="FO298" s="21"/>
    </row>
    <row r="299" spans="70:171" s="13" customFormat="1" ht="15" customHeight="1" x14ac:dyDescent="0.2">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c r="FO299" s="21"/>
    </row>
    <row r="300" spans="70:171" s="13" customFormat="1" ht="15" customHeight="1" x14ac:dyDescent="0.2">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c r="FO300" s="21"/>
    </row>
    <row r="301" spans="70:171" s="13" customFormat="1" ht="15" customHeight="1" x14ac:dyDescent="0.2">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c r="FO301" s="21"/>
    </row>
    <row r="302" spans="70:171" s="13" customFormat="1" ht="15" customHeight="1" x14ac:dyDescent="0.2">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c r="FO302" s="21"/>
    </row>
    <row r="303" spans="70:171" s="13" customFormat="1" ht="15" customHeight="1" x14ac:dyDescent="0.2">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c r="FO303" s="21"/>
    </row>
    <row r="304" spans="70:171" s="13" customFormat="1" ht="15" customHeight="1" x14ac:dyDescent="0.2">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c r="FO304" s="21"/>
    </row>
    <row r="305" spans="70:171" s="13" customFormat="1" ht="15" customHeight="1" x14ac:dyDescent="0.2">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c r="FO305" s="21"/>
    </row>
    <row r="306" spans="70:171" s="13" customFormat="1" ht="15" customHeight="1" x14ac:dyDescent="0.2">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c r="FO306" s="21"/>
    </row>
    <row r="307" spans="70:171" s="13" customFormat="1" ht="15" customHeight="1" x14ac:dyDescent="0.2">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c r="FO307" s="21"/>
    </row>
    <row r="308" spans="70:171" s="13" customFormat="1" ht="15" customHeight="1" x14ac:dyDescent="0.2">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c r="FO308" s="21"/>
    </row>
    <row r="309" spans="70:171" s="13" customFormat="1" ht="15" customHeight="1" x14ac:dyDescent="0.2">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c r="FO309" s="21"/>
    </row>
    <row r="310" spans="70:171" s="13" customFormat="1" ht="15" customHeight="1" x14ac:dyDescent="0.2">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c r="EM310" s="21"/>
      <c r="EN310" s="21"/>
      <c r="EO310" s="21"/>
      <c r="EP310" s="21"/>
      <c r="EQ310" s="21"/>
      <c r="ER310" s="21"/>
      <c r="ES310" s="21"/>
      <c r="ET310" s="21"/>
      <c r="EU310" s="21"/>
      <c r="EV310" s="21"/>
      <c r="EW310" s="21"/>
      <c r="EX310" s="21"/>
      <c r="EY310" s="21"/>
      <c r="EZ310" s="21"/>
      <c r="FA310" s="21"/>
      <c r="FB310" s="21"/>
      <c r="FC310" s="21"/>
      <c r="FD310" s="21"/>
      <c r="FE310" s="21"/>
      <c r="FF310" s="21"/>
      <c r="FG310" s="21"/>
      <c r="FH310" s="21"/>
      <c r="FI310" s="21"/>
      <c r="FJ310" s="21"/>
      <c r="FK310" s="21"/>
      <c r="FL310" s="21"/>
      <c r="FM310" s="21"/>
      <c r="FN310" s="21"/>
      <c r="FO310" s="21"/>
    </row>
    <row r="311" spans="70:171" s="13" customFormat="1" ht="15" customHeight="1" x14ac:dyDescent="0.2">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c r="EM311" s="21"/>
      <c r="EN311" s="21"/>
      <c r="EO311" s="21"/>
      <c r="EP311" s="21"/>
      <c r="EQ311" s="21"/>
      <c r="ER311" s="21"/>
      <c r="ES311" s="21"/>
      <c r="ET311" s="21"/>
      <c r="EU311" s="21"/>
      <c r="EV311" s="21"/>
      <c r="EW311" s="21"/>
      <c r="EX311" s="21"/>
      <c r="EY311" s="21"/>
      <c r="EZ311" s="21"/>
      <c r="FA311" s="21"/>
      <c r="FB311" s="21"/>
      <c r="FC311" s="21"/>
      <c r="FD311" s="21"/>
      <c r="FE311" s="21"/>
      <c r="FF311" s="21"/>
      <c r="FG311" s="21"/>
      <c r="FH311" s="21"/>
      <c r="FI311" s="21"/>
      <c r="FJ311" s="21"/>
      <c r="FK311" s="21"/>
      <c r="FL311" s="21"/>
      <c r="FM311" s="21"/>
      <c r="FN311" s="21"/>
      <c r="FO311" s="21"/>
    </row>
    <row r="312" spans="70:171" s="13" customFormat="1" ht="15" customHeight="1" x14ac:dyDescent="0.2">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c r="EM312" s="21"/>
      <c r="EN312" s="21"/>
      <c r="EO312" s="21"/>
      <c r="EP312" s="21"/>
      <c r="EQ312" s="21"/>
      <c r="ER312" s="21"/>
      <c r="ES312" s="21"/>
      <c r="ET312" s="21"/>
      <c r="EU312" s="21"/>
      <c r="EV312" s="21"/>
      <c r="EW312" s="21"/>
      <c r="EX312" s="21"/>
      <c r="EY312" s="21"/>
      <c r="EZ312" s="21"/>
      <c r="FA312" s="21"/>
      <c r="FB312" s="21"/>
      <c r="FC312" s="21"/>
      <c r="FD312" s="21"/>
      <c r="FE312" s="21"/>
      <c r="FF312" s="21"/>
      <c r="FG312" s="21"/>
      <c r="FH312" s="21"/>
      <c r="FI312" s="21"/>
      <c r="FJ312" s="21"/>
      <c r="FK312" s="21"/>
      <c r="FL312" s="21"/>
      <c r="FM312" s="21"/>
      <c r="FN312" s="21"/>
      <c r="FO312" s="21"/>
    </row>
    <row r="313" spans="70:171" s="13" customFormat="1" ht="15" customHeight="1" x14ac:dyDescent="0.2">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c r="EM313" s="21"/>
      <c r="EN313" s="21"/>
      <c r="EO313" s="21"/>
      <c r="EP313" s="21"/>
      <c r="EQ313" s="21"/>
      <c r="ER313" s="21"/>
      <c r="ES313" s="21"/>
      <c r="ET313" s="21"/>
      <c r="EU313" s="21"/>
      <c r="EV313" s="21"/>
      <c r="EW313" s="21"/>
      <c r="EX313" s="21"/>
      <c r="EY313" s="21"/>
      <c r="EZ313" s="21"/>
      <c r="FA313" s="21"/>
      <c r="FB313" s="21"/>
      <c r="FC313" s="21"/>
      <c r="FD313" s="21"/>
      <c r="FE313" s="21"/>
      <c r="FF313" s="21"/>
      <c r="FG313" s="21"/>
      <c r="FH313" s="21"/>
      <c r="FI313" s="21"/>
      <c r="FJ313" s="21"/>
      <c r="FK313" s="21"/>
      <c r="FL313" s="21"/>
      <c r="FM313" s="21"/>
      <c r="FN313" s="21"/>
      <c r="FO313" s="21"/>
    </row>
    <row r="314" spans="70:171" s="13" customFormat="1" ht="15" customHeight="1" x14ac:dyDescent="0.2">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1"/>
      <c r="EV314" s="21"/>
      <c r="EW314" s="21"/>
      <c r="EX314" s="21"/>
      <c r="EY314" s="21"/>
      <c r="EZ314" s="21"/>
      <c r="FA314" s="21"/>
      <c r="FB314" s="21"/>
      <c r="FC314" s="21"/>
      <c r="FD314" s="21"/>
      <c r="FE314" s="21"/>
      <c r="FF314" s="21"/>
      <c r="FG314" s="21"/>
      <c r="FH314" s="21"/>
      <c r="FI314" s="21"/>
      <c r="FJ314" s="21"/>
      <c r="FK314" s="21"/>
      <c r="FL314" s="21"/>
      <c r="FM314" s="21"/>
      <c r="FN314" s="21"/>
      <c r="FO314" s="21"/>
    </row>
    <row r="315" spans="70:171" s="13" customFormat="1" ht="15" customHeight="1" x14ac:dyDescent="0.2">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c r="EM315" s="21"/>
      <c r="EN315" s="21"/>
      <c r="EO315" s="21"/>
      <c r="EP315" s="21"/>
      <c r="EQ315" s="21"/>
      <c r="ER315" s="21"/>
      <c r="ES315" s="21"/>
      <c r="ET315" s="21"/>
      <c r="EU315" s="21"/>
      <c r="EV315" s="21"/>
      <c r="EW315" s="21"/>
      <c r="EX315" s="21"/>
      <c r="EY315" s="21"/>
      <c r="EZ315" s="21"/>
      <c r="FA315" s="21"/>
      <c r="FB315" s="21"/>
      <c r="FC315" s="21"/>
      <c r="FD315" s="21"/>
      <c r="FE315" s="21"/>
      <c r="FF315" s="21"/>
      <c r="FG315" s="21"/>
      <c r="FH315" s="21"/>
      <c r="FI315" s="21"/>
      <c r="FJ315" s="21"/>
      <c r="FK315" s="21"/>
      <c r="FL315" s="21"/>
      <c r="FM315" s="21"/>
      <c r="FN315" s="21"/>
      <c r="FO315" s="21"/>
    </row>
    <row r="316" spans="70:171" s="13" customFormat="1" ht="15" customHeight="1" x14ac:dyDescent="0.2">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c r="EM316" s="21"/>
      <c r="EN316" s="21"/>
      <c r="EO316" s="21"/>
      <c r="EP316" s="21"/>
      <c r="EQ316" s="21"/>
      <c r="ER316" s="21"/>
      <c r="ES316" s="21"/>
      <c r="ET316" s="21"/>
      <c r="EU316" s="21"/>
      <c r="EV316" s="21"/>
      <c r="EW316" s="21"/>
      <c r="EX316" s="21"/>
      <c r="EY316" s="21"/>
      <c r="EZ316" s="21"/>
      <c r="FA316" s="21"/>
      <c r="FB316" s="21"/>
      <c r="FC316" s="21"/>
      <c r="FD316" s="21"/>
      <c r="FE316" s="21"/>
      <c r="FF316" s="21"/>
      <c r="FG316" s="21"/>
      <c r="FH316" s="21"/>
      <c r="FI316" s="21"/>
      <c r="FJ316" s="21"/>
      <c r="FK316" s="21"/>
      <c r="FL316" s="21"/>
      <c r="FM316" s="21"/>
      <c r="FN316" s="21"/>
      <c r="FO316" s="21"/>
    </row>
    <row r="317" spans="70:171" s="13" customFormat="1" ht="15" customHeight="1" x14ac:dyDescent="0.2">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c r="EM317" s="21"/>
      <c r="EN317" s="21"/>
      <c r="EO317" s="21"/>
      <c r="EP317" s="21"/>
      <c r="EQ317" s="21"/>
      <c r="ER317" s="21"/>
      <c r="ES317" s="21"/>
      <c r="ET317" s="21"/>
      <c r="EU317" s="21"/>
      <c r="EV317" s="21"/>
      <c r="EW317" s="21"/>
      <c r="EX317" s="21"/>
      <c r="EY317" s="21"/>
      <c r="EZ317" s="21"/>
      <c r="FA317" s="21"/>
      <c r="FB317" s="21"/>
      <c r="FC317" s="21"/>
      <c r="FD317" s="21"/>
      <c r="FE317" s="21"/>
      <c r="FF317" s="21"/>
      <c r="FG317" s="21"/>
      <c r="FH317" s="21"/>
      <c r="FI317" s="21"/>
      <c r="FJ317" s="21"/>
      <c r="FK317" s="21"/>
      <c r="FL317" s="21"/>
      <c r="FM317" s="21"/>
      <c r="FN317" s="21"/>
      <c r="FO317" s="21"/>
    </row>
    <row r="318" spans="70:171" s="13" customFormat="1" ht="15" customHeight="1" x14ac:dyDescent="0.2">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row>
    <row r="319" spans="70:171" s="13" customFormat="1" ht="15" customHeight="1" x14ac:dyDescent="0.2">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c r="EM319" s="21"/>
      <c r="EN319" s="21"/>
      <c r="EO319" s="21"/>
      <c r="EP319" s="21"/>
      <c r="EQ319" s="21"/>
      <c r="ER319" s="21"/>
      <c r="ES319" s="21"/>
      <c r="ET319" s="21"/>
      <c r="EU319" s="21"/>
      <c r="EV319" s="21"/>
      <c r="EW319" s="21"/>
      <c r="EX319" s="21"/>
      <c r="EY319" s="21"/>
      <c r="EZ319" s="21"/>
      <c r="FA319" s="21"/>
      <c r="FB319" s="21"/>
      <c r="FC319" s="21"/>
      <c r="FD319" s="21"/>
      <c r="FE319" s="21"/>
      <c r="FF319" s="21"/>
      <c r="FG319" s="21"/>
      <c r="FH319" s="21"/>
      <c r="FI319" s="21"/>
      <c r="FJ319" s="21"/>
      <c r="FK319" s="21"/>
      <c r="FL319" s="21"/>
      <c r="FM319" s="21"/>
      <c r="FN319" s="21"/>
      <c r="FO319" s="21"/>
    </row>
    <row r="320" spans="70:171" s="13" customFormat="1" ht="15" customHeight="1" x14ac:dyDescent="0.2">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c r="EM320" s="21"/>
      <c r="EN320" s="21"/>
      <c r="EO320" s="21"/>
      <c r="EP320" s="21"/>
      <c r="EQ320" s="21"/>
      <c r="ER320" s="21"/>
      <c r="ES320" s="21"/>
      <c r="ET320" s="21"/>
      <c r="EU320" s="21"/>
      <c r="EV320" s="21"/>
      <c r="EW320" s="21"/>
      <c r="EX320" s="21"/>
      <c r="EY320" s="21"/>
      <c r="EZ320" s="21"/>
      <c r="FA320" s="21"/>
      <c r="FB320" s="21"/>
      <c r="FC320" s="21"/>
      <c r="FD320" s="21"/>
      <c r="FE320" s="21"/>
      <c r="FF320" s="21"/>
      <c r="FG320" s="21"/>
      <c r="FH320" s="21"/>
      <c r="FI320" s="21"/>
      <c r="FJ320" s="21"/>
      <c r="FK320" s="21"/>
      <c r="FL320" s="21"/>
      <c r="FM320" s="21"/>
      <c r="FN320" s="21"/>
      <c r="FO320" s="21"/>
    </row>
    <row r="321" spans="70:171" s="13" customFormat="1" ht="15" customHeight="1" x14ac:dyDescent="0.2">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c r="EM321" s="21"/>
      <c r="EN321" s="21"/>
      <c r="EO321" s="21"/>
      <c r="EP321" s="21"/>
      <c r="EQ321" s="21"/>
      <c r="ER321" s="21"/>
      <c r="ES321" s="21"/>
      <c r="ET321" s="21"/>
      <c r="EU321" s="21"/>
      <c r="EV321" s="21"/>
      <c r="EW321" s="21"/>
      <c r="EX321" s="21"/>
      <c r="EY321" s="21"/>
      <c r="EZ321" s="21"/>
      <c r="FA321" s="21"/>
      <c r="FB321" s="21"/>
      <c r="FC321" s="21"/>
      <c r="FD321" s="21"/>
      <c r="FE321" s="21"/>
      <c r="FF321" s="21"/>
      <c r="FG321" s="21"/>
      <c r="FH321" s="21"/>
      <c r="FI321" s="21"/>
      <c r="FJ321" s="21"/>
      <c r="FK321" s="21"/>
      <c r="FL321" s="21"/>
      <c r="FM321" s="21"/>
      <c r="FN321" s="21"/>
      <c r="FO321" s="21"/>
    </row>
    <row r="322" spans="70:171" s="13" customFormat="1" ht="15" customHeight="1" x14ac:dyDescent="0.2">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c r="EM322" s="21"/>
      <c r="EN322" s="21"/>
      <c r="EO322" s="21"/>
      <c r="EP322" s="21"/>
      <c r="EQ322" s="21"/>
      <c r="ER322" s="21"/>
      <c r="ES322" s="21"/>
      <c r="ET322" s="21"/>
      <c r="EU322" s="21"/>
      <c r="EV322" s="21"/>
      <c r="EW322" s="21"/>
      <c r="EX322" s="21"/>
      <c r="EY322" s="21"/>
      <c r="EZ322" s="21"/>
      <c r="FA322" s="21"/>
      <c r="FB322" s="21"/>
      <c r="FC322" s="21"/>
      <c r="FD322" s="21"/>
      <c r="FE322" s="21"/>
      <c r="FF322" s="21"/>
      <c r="FG322" s="21"/>
      <c r="FH322" s="21"/>
      <c r="FI322" s="21"/>
      <c r="FJ322" s="21"/>
      <c r="FK322" s="21"/>
      <c r="FL322" s="21"/>
      <c r="FM322" s="21"/>
      <c r="FN322" s="21"/>
      <c r="FO322" s="21"/>
    </row>
    <row r="323" spans="70:171" s="13" customFormat="1" ht="15" customHeight="1" x14ac:dyDescent="0.2">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c r="EM323" s="21"/>
      <c r="EN323" s="21"/>
      <c r="EO323" s="21"/>
      <c r="EP323" s="21"/>
      <c r="EQ323" s="21"/>
      <c r="ER323" s="21"/>
      <c r="ES323" s="21"/>
      <c r="ET323" s="21"/>
      <c r="EU323" s="21"/>
      <c r="EV323" s="21"/>
      <c r="EW323" s="21"/>
      <c r="EX323" s="21"/>
      <c r="EY323" s="21"/>
      <c r="EZ323" s="21"/>
      <c r="FA323" s="21"/>
      <c r="FB323" s="21"/>
      <c r="FC323" s="21"/>
      <c r="FD323" s="21"/>
      <c r="FE323" s="21"/>
      <c r="FF323" s="21"/>
      <c r="FG323" s="21"/>
      <c r="FH323" s="21"/>
      <c r="FI323" s="21"/>
      <c r="FJ323" s="21"/>
      <c r="FK323" s="21"/>
      <c r="FL323" s="21"/>
      <c r="FM323" s="21"/>
      <c r="FN323" s="21"/>
      <c r="FO323" s="21"/>
    </row>
    <row r="324" spans="70:171" s="13" customFormat="1" ht="15" customHeight="1" x14ac:dyDescent="0.2">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c r="EM324" s="21"/>
      <c r="EN324" s="21"/>
      <c r="EO324" s="21"/>
      <c r="EP324" s="21"/>
      <c r="EQ324" s="21"/>
      <c r="ER324" s="21"/>
      <c r="ES324" s="21"/>
      <c r="ET324" s="21"/>
      <c r="EU324" s="21"/>
      <c r="EV324" s="21"/>
      <c r="EW324" s="21"/>
      <c r="EX324" s="21"/>
      <c r="EY324" s="21"/>
      <c r="EZ324" s="21"/>
      <c r="FA324" s="21"/>
      <c r="FB324" s="21"/>
      <c r="FC324" s="21"/>
      <c r="FD324" s="21"/>
      <c r="FE324" s="21"/>
      <c r="FF324" s="21"/>
      <c r="FG324" s="21"/>
      <c r="FH324" s="21"/>
      <c r="FI324" s="21"/>
      <c r="FJ324" s="21"/>
      <c r="FK324" s="21"/>
      <c r="FL324" s="21"/>
      <c r="FM324" s="21"/>
      <c r="FN324" s="21"/>
      <c r="FO324" s="21"/>
    </row>
    <row r="325" spans="70:171" s="13" customFormat="1" ht="15" customHeight="1" x14ac:dyDescent="0.2">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1"/>
      <c r="EV325" s="21"/>
      <c r="EW325" s="21"/>
      <c r="EX325" s="21"/>
      <c r="EY325" s="21"/>
      <c r="EZ325" s="21"/>
      <c r="FA325" s="21"/>
      <c r="FB325" s="21"/>
      <c r="FC325" s="21"/>
      <c r="FD325" s="21"/>
      <c r="FE325" s="21"/>
      <c r="FF325" s="21"/>
      <c r="FG325" s="21"/>
      <c r="FH325" s="21"/>
      <c r="FI325" s="21"/>
      <c r="FJ325" s="21"/>
      <c r="FK325" s="21"/>
      <c r="FL325" s="21"/>
      <c r="FM325" s="21"/>
      <c r="FN325" s="21"/>
      <c r="FO325" s="21"/>
    </row>
    <row r="326" spans="70:171" s="13" customFormat="1" ht="15" customHeight="1" x14ac:dyDescent="0.2">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c r="EM326" s="21"/>
      <c r="EN326" s="21"/>
      <c r="EO326" s="21"/>
      <c r="EP326" s="21"/>
      <c r="EQ326" s="21"/>
      <c r="ER326" s="21"/>
      <c r="ES326" s="21"/>
      <c r="ET326" s="21"/>
      <c r="EU326" s="21"/>
      <c r="EV326" s="21"/>
      <c r="EW326" s="21"/>
      <c r="EX326" s="21"/>
      <c r="EY326" s="21"/>
      <c r="EZ326" s="21"/>
      <c r="FA326" s="21"/>
      <c r="FB326" s="21"/>
      <c r="FC326" s="21"/>
      <c r="FD326" s="21"/>
      <c r="FE326" s="21"/>
      <c r="FF326" s="21"/>
      <c r="FG326" s="21"/>
      <c r="FH326" s="21"/>
      <c r="FI326" s="21"/>
      <c r="FJ326" s="21"/>
      <c r="FK326" s="21"/>
      <c r="FL326" s="21"/>
      <c r="FM326" s="21"/>
      <c r="FN326" s="21"/>
      <c r="FO326" s="21"/>
    </row>
    <row r="327" spans="70:171" s="13" customFormat="1" ht="15" customHeight="1" x14ac:dyDescent="0.2">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c r="EM327" s="21"/>
      <c r="EN327" s="21"/>
      <c r="EO327" s="21"/>
      <c r="EP327" s="21"/>
      <c r="EQ327" s="21"/>
      <c r="ER327" s="21"/>
      <c r="ES327" s="21"/>
      <c r="ET327" s="21"/>
      <c r="EU327" s="21"/>
      <c r="EV327" s="21"/>
      <c r="EW327" s="21"/>
      <c r="EX327" s="21"/>
      <c r="EY327" s="21"/>
      <c r="EZ327" s="21"/>
      <c r="FA327" s="21"/>
      <c r="FB327" s="21"/>
      <c r="FC327" s="21"/>
      <c r="FD327" s="21"/>
      <c r="FE327" s="21"/>
      <c r="FF327" s="21"/>
      <c r="FG327" s="21"/>
      <c r="FH327" s="21"/>
      <c r="FI327" s="21"/>
      <c r="FJ327" s="21"/>
      <c r="FK327" s="21"/>
      <c r="FL327" s="21"/>
      <c r="FM327" s="21"/>
      <c r="FN327" s="21"/>
      <c r="FO327" s="21"/>
    </row>
    <row r="328" spans="70:171" s="13" customFormat="1" ht="15" customHeight="1" x14ac:dyDescent="0.2">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c r="EM328" s="21"/>
      <c r="EN328" s="21"/>
      <c r="EO328" s="21"/>
      <c r="EP328" s="21"/>
      <c r="EQ328" s="21"/>
      <c r="ER328" s="21"/>
      <c r="ES328" s="21"/>
      <c r="ET328" s="21"/>
      <c r="EU328" s="21"/>
      <c r="EV328" s="21"/>
      <c r="EW328" s="21"/>
      <c r="EX328" s="21"/>
      <c r="EY328" s="21"/>
      <c r="EZ328" s="21"/>
      <c r="FA328" s="21"/>
      <c r="FB328" s="21"/>
      <c r="FC328" s="21"/>
      <c r="FD328" s="21"/>
      <c r="FE328" s="21"/>
      <c r="FF328" s="21"/>
      <c r="FG328" s="21"/>
      <c r="FH328" s="21"/>
      <c r="FI328" s="21"/>
      <c r="FJ328" s="21"/>
      <c r="FK328" s="21"/>
      <c r="FL328" s="21"/>
      <c r="FM328" s="21"/>
      <c r="FN328" s="21"/>
      <c r="FO328" s="21"/>
    </row>
    <row r="329" spans="70:171" s="13" customFormat="1" ht="15" customHeight="1" x14ac:dyDescent="0.2">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c r="EM329" s="21"/>
      <c r="EN329" s="21"/>
      <c r="EO329" s="21"/>
      <c r="EP329" s="21"/>
      <c r="EQ329" s="21"/>
      <c r="ER329" s="21"/>
      <c r="ES329" s="21"/>
      <c r="ET329" s="21"/>
      <c r="EU329" s="21"/>
      <c r="EV329" s="21"/>
      <c r="EW329" s="21"/>
      <c r="EX329" s="21"/>
      <c r="EY329" s="21"/>
      <c r="EZ329" s="21"/>
      <c r="FA329" s="21"/>
      <c r="FB329" s="21"/>
      <c r="FC329" s="21"/>
      <c r="FD329" s="21"/>
      <c r="FE329" s="21"/>
      <c r="FF329" s="21"/>
      <c r="FG329" s="21"/>
      <c r="FH329" s="21"/>
      <c r="FI329" s="21"/>
      <c r="FJ329" s="21"/>
      <c r="FK329" s="21"/>
      <c r="FL329" s="21"/>
      <c r="FM329" s="21"/>
      <c r="FN329" s="21"/>
      <c r="FO329" s="21"/>
    </row>
    <row r="330" spans="70:171" s="13" customFormat="1" ht="15" customHeight="1" x14ac:dyDescent="0.2">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c r="EM330" s="21"/>
      <c r="EN330" s="21"/>
      <c r="EO330" s="21"/>
      <c r="EP330" s="21"/>
      <c r="EQ330" s="21"/>
      <c r="ER330" s="21"/>
      <c r="ES330" s="21"/>
      <c r="ET330" s="21"/>
      <c r="EU330" s="21"/>
      <c r="EV330" s="21"/>
      <c r="EW330" s="21"/>
      <c r="EX330" s="21"/>
      <c r="EY330" s="21"/>
      <c r="EZ330" s="21"/>
      <c r="FA330" s="21"/>
      <c r="FB330" s="21"/>
      <c r="FC330" s="21"/>
      <c r="FD330" s="21"/>
      <c r="FE330" s="21"/>
      <c r="FF330" s="21"/>
      <c r="FG330" s="21"/>
      <c r="FH330" s="21"/>
      <c r="FI330" s="21"/>
      <c r="FJ330" s="21"/>
      <c r="FK330" s="21"/>
      <c r="FL330" s="21"/>
      <c r="FM330" s="21"/>
      <c r="FN330" s="21"/>
      <c r="FO330" s="21"/>
    </row>
    <row r="331" spans="70:171" s="13" customFormat="1" ht="15" customHeight="1" x14ac:dyDescent="0.2">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c r="EM331" s="21"/>
      <c r="EN331" s="21"/>
      <c r="EO331" s="21"/>
      <c r="EP331" s="21"/>
      <c r="EQ331" s="21"/>
      <c r="ER331" s="21"/>
      <c r="ES331" s="21"/>
      <c r="ET331" s="21"/>
      <c r="EU331" s="21"/>
      <c r="EV331" s="21"/>
      <c r="EW331" s="21"/>
      <c r="EX331" s="21"/>
      <c r="EY331" s="21"/>
      <c r="EZ331" s="21"/>
      <c r="FA331" s="21"/>
      <c r="FB331" s="21"/>
      <c r="FC331" s="21"/>
      <c r="FD331" s="21"/>
      <c r="FE331" s="21"/>
      <c r="FF331" s="21"/>
      <c r="FG331" s="21"/>
      <c r="FH331" s="21"/>
      <c r="FI331" s="21"/>
      <c r="FJ331" s="21"/>
      <c r="FK331" s="21"/>
      <c r="FL331" s="21"/>
      <c r="FM331" s="21"/>
      <c r="FN331" s="21"/>
      <c r="FO331" s="21"/>
    </row>
    <row r="332" spans="70:171" s="13" customFormat="1" ht="15" customHeight="1" x14ac:dyDescent="0.2">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row>
    <row r="333" spans="70:171" s="13" customFormat="1" ht="15" customHeight="1" x14ac:dyDescent="0.2">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c r="EM333" s="21"/>
      <c r="EN333" s="21"/>
      <c r="EO333" s="21"/>
      <c r="EP333" s="21"/>
      <c r="EQ333" s="21"/>
      <c r="ER333" s="21"/>
      <c r="ES333" s="21"/>
      <c r="ET333" s="21"/>
      <c r="EU333" s="21"/>
      <c r="EV333" s="21"/>
      <c r="EW333" s="21"/>
      <c r="EX333" s="21"/>
      <c r="EY333" s="21"/>
      <c r="EZ333" s="21"/>
      <c r="FA333" s="21"/>
      <c r="FB333" s="21"/>
      <c r="FC333" s="21"/>
      <c r="FD333" s="21"/>
      <c r="FE333" s="21"/>
      <c r="FF333" s="21"/>
      <c r="FG333" s="21"/>
      <c r="FH333" s="21"/>
      <c r="FI333" s="21"/>
      <c r="FJ333" s="21"/>
      <c r="FK333" s="21"/>
      <c r="FL333" s="21"/>
      <c r="FM333" s="21"/>
      <c r="FN333" s="21"/>
      <c r="FO333" s="21"/>
    </row>
    <row r="334" spans="70:171" s="13" customFormat="1" ht="15" customHeight="1" x14ac:dyDescent="0.2">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c r="EM334" s="21"/>
      <c r="EN334" s="21"/>
      <c r="EO334" s="21"/>
      <c r="EP334" s="21"/>
      <c r="EQ334" s="21"/>
      <c r="ER334" s="21"/>
      <c r="ES334" s="21"/>
      <c r="ET334" s="21"/>
      <c r="EU334" s="21"/>
      <c r="EV334" s="21"/>
      <c r="EW334" s="21"/>
      <c r="EX334" s="21"/>
      <c r="EY334" s="21"/>
      <c r="EZ334" s="21"/>
      <c r="FA334" s="21"/>
      <c r="FB334" s="21"/>
      <c r="FC334" s="21"/>
      <c r="FD334" s="21"/>
      <c r="FE334" s="21"/>
      <c r="FF334" s="21"/>
      <c r="FG334" s="21"/>
      <c r="FH334" s="21"/>
      <c r="FI334" s="21"/>
      <c r="FJ334" s="21"/>
      <c r="FK334" s="21"/>
      <c r="FL334" s="21"/>
      <c r="FM334" s="21"/>
      <c r="FN334" s="21"/>
      <c r="FO334" s="21"/>
    </row>
    <row r="335" spans="70:171" s="13" customFormat="1" ht="15" customHeight="1" x14ac:dyDescent="0.2">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c r="EM335" s="21"/>
      <c r="EN335" s="21"/>
      <c r="EO335" s="21"/>
      <c r="EP335" s="21"/>
      <c r="EQ335" s="21"/>
      <c r="ER335" s="21"/>
      <c r="ES335" s="21"/>
      <c r="ET335" s="21"/>
      <c r="EU335" s="21"/>
      <c r="EV335" s="21"/>
      <c r="EW335" s="21"/>
      <c r="EX335" s="21"/>
      <c r="EY335" s="21"/>
      <c r="EZ335" s="21"/>
      <c r="FA335" s="21"/>
      <c r="FB335" s="21"/>
      <c r="FC335" s="21"/>
      <c r="FD335" s="21"/>
      <c r="FE335" s="21"/>
      <c r="FF335" s="21"/>
      <c r="FG335" s="21"/>
      <c r="FH335" s="21"/>
      <c r="FI335" s="21"/>
      <c r="FJ335" s="21"/>
      <c r="FK335" s="21"/>
      <c r="FL335" s="21"/>
      <c r="FM335" s="21"/>
      <c r="FN335" s="21"/>
      <c r="FO335" s="21"/>
    </row>
    <row r="336" spans="70:171" s="13" customFormat="1" ht="15" customHeight="1" x14ac:dyDescent="0.2">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1"/>
      <c r="EV336" s="21"/>
      <c r="EW336" s="21"/>
      <c r="EX336" s="21"/>
      <c r="EY336" s="21"/>
      <c r="EZ336" s="21"/>
      <c r="FA336" s="21"/>
      <c r="FB336" s="21"/>
      <c r="FC336" s="21"/>
      <c r="FD336" s="21"/>
      <c r="FE336" s="21"/>
      <c r="FF336" s="21"/>
      <c r="FG336" s="21"/>
      <c r="FH336" s="21"/>
      <c r="FI336" s="21"/>
      <c r="FJ336" s="21"/>
      <c r="FK336" s="21"/>
      <c r="FL336" s="21"/>
      <c r="FM336" s="21"/>
      <c r="FN336" s="21"/>
      <c r="FO336" s="21"/>
    </row>
    <row r="337" spans="70:171" s="13" customFormat="1" ht="15" customHeight="1" x14ac:dyDescent="0.2">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c r="EM337" s="21"/>
      <c r="EN337" s="21"/>
      <c r="EO337" s="21"/>
      <c r="EP337" s="21"/>
      <c r="EQ337" s="21"/>
      <c r="ER337" s="21"/>
      <c r="ES337" s="21"/>
      <c r="ET337" s="21"/>
      <c r="EU337" s="21"/>
      <c r="EV337" s="21"/>
      <c r="EW337" s="21"/>
      <c r="EX337" s="21"/>
      <c r="EY337" s="21"/>
      <c r="EZ337" s="21"/>
      <c r="FA337" s="21"/>
      <c r="FB337" s="21"/>
      <c r="FC337" s="21"/>
      <c r="FD337" s="21"/>
      <c r="FE337" s="21"/>
      <c r="FF337" s="21"/>
      <c r="FG337" s="21"/>
      <c r="FH337" s="21"/>
      <c r="FI337" s="21"/>
      <c r="FJ337" s="21"/>
      <c r="FK337" s="21"/>
      <c r="FL337" s="21"/>
      <c r="FM337" s="21"/>
      <c r="FN337" s="21"/>
      <c r="FO337" s="21"/>
    </row>
    <row r="338" spans="70:171" s="13" customFormat="1" ht="15" customHeight="1" x14ac:dyDescent="0.2">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c r="EM338" s="21"/>
      <c r="EN338" s="21"/>
      <c r="EO338" s="21"/>
      <c r="EP338" s="21"/>
      <c r="EQ338" s="21"/>
      <c r="ER338" s="21"/>
      <c r="ES338" s="21"/>
      <c r="ET338" s="21"/>
      <c r="EU338" s="21"/>
      <c r="EV338" s="21"/>
      <c r="EW338" s="21"/>
      <c r="EX338" s="21"/>
      <c r="EY338" s="21"/>
      <c r="EZ338" s="21"/>
      <c r="FA338" s="21"/>
      <c r="FB338" s="21"/>
      <c r="FC338" s="21"/>
      <c r="FD338" s="21"/>
      <c r="FE338" s="21"/>
      <c r="FF338" s="21"/>
      <c r="FG338" s="21"/>
      <c r="FH338" s="21"/>
      <c r="FI338" s="21"/>
      <c r="FJ338" s="21"/>
      <c r="FK338" s="21"/>
      <c r="FL338" s="21"/>
      <c r="FM338" s="21"/>
      <c r="FN338" s="21"/>
      <c r="FO338" s="21"/>
    </row>
    <row r="339" spans="70:171" s="13" customFormat="1" ht="15" customHeight="1" x14ac:dyDescent="0.2">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c r="EM339" s="21"/>
      <c r="EN339" s="21"/>
      <c r="EO339" s="21"/>
      <c r="EP339" s="21"/>
      <c r="EQ339" s="21"/>
      <c r="ER339" s="21"/>
      <c r="ES339" s="21"/>
      <c r="ET339" s="21"/>
      <c r="EU339" s="21"/>
      <c r="EV339" s="21"/>
      <c r="EW339" s="21"/>
      <c r="EX339" s="21"/>
      <c r="EY339" s="21"/>
      <c r="EZ339" s="21"/>
      <c r="FA339" s="21"/>
      <c r="FB339" s="21"/>
      <c r="FC339" s="21"/>
      <c r="FD339" s="21"/>
      <c r="FE339" s="21"/>
      <c r="FF339" s="21"/>
      <c r="FG339" s="21"/>
      <c r="FH339" s="21"/>
      <c r="FI339" s="21"/>
      <c r="FJ339" s="21"/>
      <c r="FK339" s="21"/>
      <c r="FL339" s="21"/>
      <c r="FM339" s="21"/>
      <c r="FN339" s="21"/>
      <c r="FO339" s="21"/>
    </row>
    <row r="340" spans="70:171" s="13" customFormat="1" ht="15" customHeight="1" x14ac:dyDescent="0.2">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c r="EM340" s="21"/>
      <c r="EN340" s="21"/>
      <c r="EO340" s="21"/>
      <c r="EP340" s="21"/>
      <c r="EQ340" s="21"/>
      <c r="ER340" s="21"/>
      <c r="ES340" s="21"/>
      <c r="ET340" s="21"/>
      <c r="EU340" s="21"/>
      <c r="EV340" s="21"/>
      <c r="EW340" s="21"/>
      <c r="EX340" s="21"/>
      <c r="EY340" s="21"/>
      <c r="EZ340" s="21"/>
      <c r="FA340" s="21"/>
      <c r="FB340" s="21"/>
      <c r="FC340" s="21"/>
      <c r="FD340" s="21"/>
      <c r="FE340" s="21"/>
      <c r="FF340" s="21"/>
      <c r="FG340" s="21"/>
      <c r="FH340" s="21"/>
      <c r="FI340" s="21"/>
      <c r="FJ340" s="21"/>
      <c r="FK340" s="21"/>
      <c r="FL340" s="21"/>
      <c r="FM340" s="21"/>
      <c r="FN340" s="21"/>
      <c r="FO340" s="21"/>
    </row>
    <row r="341" spans="70:171" s="13" customFormat="1" ht="15" customHeight="1" x14ac:dyDescent="0.2">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c r="EM341" s="21"/>
      <c r="EN341" s="21"/>
      <c r="EO341" s="21"/>
      <c r="EP341" s="21"/>
      <c r="EQ341" s="21"/>
      <c r="ER341" s="21"/>
      <c r="ES341" s="21"/>
      <c r="ET341" s="21"/>
      <c r="EU341" s="21"/>
      <c r="EV341" s="21"/>
      <c r="EW341" s="21"/>
      <c r="EX341" s="21"/>
      <c r="EY341" s="21"/>
      <c r="EZ341" s="21"/>
      <c r="FA341" s="21"/>
      <c r="FB341" s="21"/>
      <c r="FC341" s="21"/>
      <c r="FD341" s="21"/>
      <c r="FE341" s="21"/>
      <c r="FF341" s="21"/>
      <c r="FG341" s="21"/>
      <c r="FH341" s="21"/>
      <c r="FI341" s="21"/>
      <c r="FJ341" s="21"/>
      <c r="FK341" s="21"/>
      <c r="FL341" s="21"/>
      <c r="FM341" s="21"/>
      <c r="FN341" s="21"/>
      <c r="FO341" s="21"/>
    </row>
    <row r="342" spans="70:171" s="13" customFormat="1" ht="15" customHeight="1" x14ac:dyDescent="0.2">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c r="EM342" s="21"/>
      <c r="EN342" s="21"/>
      <c r="EO342" s="21"/>
      <c r="EP342" s="21"/>
      <c r="EQ342" s="21"/>
      <c r="ER342" s="21"/>
      <c r="ES342" s="21"/>
      <c r="ET342" s="21"/>
      <c r="EU342" s="21"/>
      <c r="EV342" s="21"/>
      <c r="EW342" s="21"/>
      <c r="EX342" s="21"/>
      <c r="EY342" s="21"/>
      <c r="EZ342" s="21"/>
      <c r="FA342" s="21"/>
      <c r="FB342" s="21"/>
      <c r="FC342" s="21"/>
      <c r="FD342" s="21"/>
      <c r="FE342" s="21"/>
      <c r="FF342" s="21"/>
      <c r="FG342" s="21"/>
      <c r="FH342" s="21"/>
      <c r="FI342" s="21"/>
      <c r="FJ342" s="21"/>
      <c r="FK342" s="21"/>
      <c r="FL342" s="21"/>
      <c r="FM342" s="21"/>
      <c r="FN342" s="21"/>
      <c r="FO342" s="21"/>
    </row>
    <row r="343" spans="70:171" s="13" customFormat="1" ht="15" customHeight="1" x14ac:dyDescent="0.2">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c r="EM343" s="21"/>
      <c r="EN343" s="21"/>
      <c r="EO343" s="21"/>
      <c r="EP343" s="21"/>
      <c r="EQ343" s="21"/>
      <c r="ER343" s="21"/>
      <c r="ES343" s="21"/>
      <c r="ET343" s="21"/>
      <c r="EU343" s="21"/>
      <c r="EV343" s="21"/>
      <c r="EW343" s="21"/>
      <c r="EX343" s="21"/>
      <c r="EY343" s="21"/>
      <c r="EZ343" s="21"/>
      <c r="FA343" s="21"/>
      <c r="FB343" s="21"/>
      <c r="FC343" s="21"/>
      <c r="FD343" s="21"/>
      <c r="FE343" s="21"/>
      <c r="FF343" s="21"/>
      <c r="FG343" s="21"/>
      <c r="FH343" s="21"/>
      <c r="FI343" s="21"/>
      <c r="FJ343" s="21"/>
      <c r="FK343" s="21"/>
      <c r="FL343" s="21"/>
      <c r="FM343" s="21"/>
      <c r="FN343" s="21"/>
      <c r="FO343" s="21"/>
    </row>
    <row r="344" spans="70:171" s="13" customFormat="1" ht="15" customHeight="1" x14ac:dyDescent="0.2">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c r="EM344" s="21"/>
      <c r="EN344" s="21"/>
      <c r="EO344" s="21"/>
      <c r="EP344" s="21"/>
      <c r="EQ344" s="21"/>
      <c r="ER344" s="21"/>
      <c r="ES344" s="21"/>
      <c r="ET344" s="21"/>
      <c r="EU344" s="21"/>
      <c r="EV344" s="21"/>
      <c r="EW344" s="21"/>
      <c r="EX344" s="21"/>
      <c r="EY344" s="21"/>
      <c r="EZ344" s="21"/>
      <c r="FA344" s="21"/>
      <c r="FB344" s="21"/>
      <c r="FC344" s="21"/>
      <c r="FD344" s="21"/>
      <c r="FE344" s="21"/>
      <c r="FF344" s="21"/>
      <c r="FG344" s="21"/>
      <c r="FH344" s="21"/>
      <c r="FI344" s="21"/>
      <c r="FJ344" s="21"/>
      <c r="FK344" s="21"/>
      <c r="FL344" s="21"/>
      <c r="FM344" s="21"/>
      <c r="FN344" s="21"/>
      <c r="FO344" s="21"/>
    </row>
    <row r="345" spans="70:171" s="13" customFormat="1" ht="15" customHeight="1" x14ac:dyDescent="0.2">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c r="EM345" s="21"/>
      <c r="EN345" s="21"/>
      <c r="EO345" s="21"/>
      <c r="EP345" s="21"/>
      <c r="EQ345" s="21"/>
      <c r="ER345" s="21"/>
      <c r="ES345" s="21"/>
      <c r="ET345" s="21"/>
      <c r="EU345" s="21"/>
      <c r="EV345" s="21"/>
      <c r="EW345" s="21"/>
      <c r="EX345" s="21"/>
      <c r="EY345" s="21"/>
      <c r="EZ345" s="21"/>
      <c r="FA345" s="21"/>
      <c r="FB345" s="21"/>
      <c r="FC345" s="21"/>
      <c r="FD345" s="21"/>
      <c r="FE345" s="21"/>
      <c r="FF345" s="21"/>
      <c r="FG345" s="21"/>
      <c r="FH345" s="21"/>
      <c r="FI345" s="21"/>
      <c r="FJ345" s="21"/>
      <c r="FK345" s="21"/>
      <c r="FL345" s="21"/>
      <c r="FM345" s="21"/>
      <c r="FN345" s="21"/>
      <c r="FO345" s="21"/>
    </row>
    <row r="346" spans="70:171" s="13" customFormat="1" ht="15" customHeight="1" x14ac:dyDescent="0.2">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c r="EM346" s="21"/>
      <c r="EN346" s="21"/>
      <c r="EO346" s="21"/>
      <c r="EP346" s="21"/>
      <c r="EQ346" s="21"/>
      <c r="ER346" s="21"/>
      <c r="ES346" s="21"/>
      <c r="ET346" s="21"/>
      <c r="EU346" s="21"/>
      <c r="EV346" s="21"/>
      <c r="EW346" s="21"/>
      <c r="EX346" s="21"/>
      <c r="EY346" s="21"/>
      <c r="EZ346" s="21"/>
      <c r="FA346" s="21"/>
      <c r="FB346" s="21"/>
      <c r="FC346" s="21"/>
      <c r="FD346" s="21"/>
      <c r="FE346" s="21"/>
      <c r="FF346" s="21"/>
      <c r="FG346" s="21"/>
      <c r="FH346" s="21"/>
      <c r="FI346" s="21"/>
      <c r="FJ346" s="21"/>
      <c r="FK346" s="21"/>
      <c r="FL346" s="21"/>
      <c r="FM346" s="21"/>
      <c r="FN346" s="21"/>
      <c r="FO346" s="21"/>
    </row>
    <row r="347" spans="70:171" s="13" customFormat="1" ht="15" customHeight="1" x14ac:dyDescent="0.2">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row>
    <row r="348" spans="70:171" s="13" customFormat="1" ht="15" customHeight="1" x14ac:dyDescent="0.2">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c r="EM348" s="21"/>
      <c r="EN348" s="21"/>
      <c r="EO348" s="21"/>
      <c r="EP348" s="21"/>
      <c r="EQ348" s="21"/>
      <c r="ER348" s="21"/>
      <c r="ES348" s="21"/>
      <c r="ET348" s="21"/>
      <c r="EU348" s="21"/>
      <c r="EV348" s="21"/>
      <c r="EW348" s="21"/>
      <c r="EX348" s="21"/>
      <c r="EY348" s="21"/>
      <c r="EZ348" s="21"/>
      <c r="FA348" s="21"/>
      <c r="FB348" s="21"/>
      <c r="FC348" s="21"/>
      <c r="FD348" s="21"/>
      <c r="FE348" s="21"/>
      <c r="FF348" s="21"/>
      <c r="FG348" s="21"/>
      <c r="FH348" s="21"/>
      <c r="FI348" s="21"/>
      <c r="FJ348" s="21"/>
      <c r="FK348" s="21"/>
      <c r="FL348" s="21"/>
      <c r="FM348" s="21"/>
      <c r="FN348" s="21"/>
      <c r="FO348" s="21"/>
    </row>
    <row r="349" spans="70:171" s="13" customFormat="1" ht="15" customHeight="1" x14ac:dyDescent="0.2">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c r="EM349" s="21"/>
      <c r="EN349" s="21"/>
      <c r="EO349" s="21"/>
      <c r="EP349" s="21"/>
      <c r="EQ349" s="21"/>
      <c r="ER349" s="21"/>
      <c r="ES349" s="21"/>
      <c r="ET349" s="21"/>
      <c r="EU349" s="21"/>
      <c r="EV349" s="21"/>
      <c r="EW349" s="21"/>
      <c r="EX349" s="21"/>
      <c r="EY349" s="21"/>
      <c r="EZ349" s="21"/>
      <c r="FA349" s="21"/>
      <c r="FB349" s="21"/>
      <c r="FC349" s="21"/>
      <c r="FD349" s="21"/>
      <c r="FE349" s="21"/>
      <c r="FF349" s="21"/>
      <c r="FG349" s="21"/>
      <c r="FH349" s="21"/>
      <c r="FI349" s="21"/>
      <c r="FJ349" s="21"/>
      <c r="FK349" s="21"/>
      <c r="FL349" s="21"/>
      <c r="FM349" s="21"/>
      <c r="FN349" s="21"/>
      <c r="FO349" s="21"/>
    </row>
    <row r="350" spans="70:171" s="13" customFormat="1" ht="15" customHeight="1" x14ac:dyDescent="0.2">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c r="EM350" s="21"/>
      <c r="EN350" s="21"/>
      <c r="EO350" s="21"/>
      <c r="EP350" s="21"/>
      <c r="EQ350" s="21"/>
      <c r="ER350" s="21"/>
      <c r="ES350" s="21"/>
      <c r="ET350" s="21"/>
      <c r="EU350" s="21"/>
      <c r="EV350" s="21"/>
      <c r="EW350" s="21"/>
      <c r="EX350" s="21"/>
      <c r="EY350" s="21"/>
      <c r="EZ350" s="21"/>
      <c r="FA350" s="21"/>
      <c r="FB350" s="21"/>
      <c r="FC350" s="21"/>
      <c r="FD350" s="21"/>
      <c r="FE350" s="21"/>
      <c r="FF350" s="21"/>
      <c r="FG350" s="21"/>
      <c r="FH350" s="21"/>
      <c r="FI350" s="21"/>
      <c r="FJ350" s="21"/>
      <c r="FK350" s="21"/>
      <c r="FL350" s="21"/>
      <c r="FM350" s="21"/>
      <c r="FN350" s="21"/>
      <c r="FO350" s="21"/>
    </row>
    <row r="351" spans="70:171" s="13" customFormat="1" ht="15" customHeight="1" x14ac:dyDescent="0.2">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c r="EM351" s="21"/>
      <c r="EN351" s="21"/>
      <c r="EO351" s="21"/>
      <c r="EP351" s="21"/>
      <c r="EQ351" s="21"/>
      <c r="ER351" s="21"/>
      <c r="ES351" s="21"/>
      <c r="ET351" s="21"/>
      <c r="EU351" s="21"/>
      <c r="EV351" s="21"/>
      <c r="EW351" s="21"/>
      <c r="EX351" s="21"/>
      <c r="EY351" s="21"/>
      <c r="EZ351" s="21"/>
      <c r="FA351" s="21"/>
      <c r="FB351" s="21"/>
      <c r="FC351" s="21"/>
      <c r="FD351" s="21"/>
      <c r="FE351" s="21"/>
      <c r="FF351" s="21"/>
      <c r="FG351" s="21"/>
      <c r="FH351" s="21"/>
      <c r="FI351" s="21"/>
      <c r="FJ351" s="21"/>
      <c r="FK351" s="21"/>
      <c r="FL351" s="21"/>
      <c r="FM351" s="21"/>
      <c r="FN351" s="21"/>
      <c r="FO351" s="21"/>
    </row>
    <row r="352" spans="70:171" s="13" customFormat="1" ht="15" customHeight="1" x14ac:dyDescent="0.2">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c r="EM352" s="21"/>
      <c r="EN352" s="21"/>
      <c r="EO352" s="21"/>
      <c r="EP352" s="21"/>
      <c r="EQ352" s="21"/>
      <c r="ER352" s="21"/>
      <c r="ES352" s="21"/>
      <c r="ET352" s="21"/>
      <c r="EU352" s="21"/>
      <c r="EV352" s="21"/>
      <c r="EW352" s="21"/>
      <c r="EX352" s="21"/>
      <c r="EY352" s="21"/>
      <c r="EZ352" s="21"/>
      <c r="FA352" s="21"/>
      <c r="FB352" s="21"/>
      <c r="FC352" s="21"/>
      <c r="FD352" s="21"/>
      <c r="FE352" s="21"/>
      <c r="FF352" s="21"/>
      <c r="FG352" s="21"/>
      <c r="FH352" s="21"/>
      <c r="FI352" s="21"/>
      <c r="FJ352" s="21"/>
      <c r="FK352" s="21"/>
      <c r="FL352" s="21"/>
      <c r="FM352" s="21"/>
      <c r="FN352" s="21"/>
      <c r="FO352" s="21"/>
    </row>
    <row r="353" spans="70:171" s="13" customFormat="1" ht="15" customHeight="1" x14ac:dyDescent="0.2">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c r="EM353" s="21"/>
      <c r="EN353" s="21"/>
      <c r="EO353" s="21"/>
      <c r="EP353" s="21"/>
      <c r="EQ353" s="21"/>
      <c r="ER353" s="21"/>
      <c r="ES353" s="21"/>
      <c r="ET353" s="21"/>
      <c r="EU353" s="21"/>
      <c r="EV353" s="21"/>
      <c r="EW353" s="21"/>
      <c r="EX353" s="21"/>
      <c r="EY353" s="21"/>
      <c r="EZ353" s="21"/>
      <c r="FA353" s="21"/>
      <c r="FB353" s="21"/>
      <c r="FC353" s="21"/>
      <c r="FD353" s="21"/>
      <c r="FE353" s="21"/>
      <c r="FF353" s="21"/>
      <c r="FG353" s="21"/>
      <c r="FH353" s="21"/>
      <c r="FI353" s="21"/>
      <c r="FJ353" s="21"/>
      <c r="FK353" s="21"/>
      <c r="FL353" s="21"/>
      <c r="FM353" s="21"/>
      <c r="FN353" s="21"/>
      <c r="FO353" s="21"/>
    </row>
    <row r="354" spans="70:171" s="13" customFormat="1" ht="15" customHeight="1" x14ac:dyDescent="0.2">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c r="EM354" s="21"/>
      <c r="EN354" s="21"/>
      <c r="EO354" s="21"/>
      <c r="EP354" s="21"/>
      <c r="EQ354" s="21"/>
      <c r="ER354" s="21"/>
      <c r="ES354" s="21"/>
      <c r="ET354" s="21"/>
      <c r="EU354" s="21"/>
      <c r="EV354" s="21"/>
      <c r="EW354" s="21"/>
      <c r="EX354" s="21"/>
      <c r="EY354" s="21"/>
      <c r="EZ354" s="21"/>
      <c r="FA354" s="21"/>
      <c r="FB354" s="21"/>
      <c r="FC354" s="21"/>
      <c r="FD354" s="21"/>
      <c r="FE354" s="21"/>
      <c r="FF354" s="21"/>
      <c r="FG354" s="21"/>
      <c r="FH354" s="21"/>
      <c r="FI354" s="21"/>
      <c r="FJ354" s="21"/>
      <c r="FK354" s="21"/>
      <c r="FL354" s="21"/>
      <c r="FM354" s="21"/>
      <c r="FN354" s="21"/>
      <c r="FO354" s="21"/>
    </row>
    <row r="355" spans="70:171" s="13" customFormat="1" ht="15" customHeight="1" x14ac:dyDescent="0.2">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c r="EM355" s="21"/>
      <c r="EN355" s="21"/>
      <c r="EO355" s="21"/>
      <c r="EP355" s="21"/>
      <c r="EQ355" s="21"/>
      <c r="ER355" s="21"/>
      <c r="ES355" s="21"/>
      <c r="ET355" s="21"/>
      <c r="EU355" s="21"/>
      <c r="EV355" s="21"/>
      <c r="EW355" s="21"/>
      <c r="EX355" s="21"/>
      <c r="EY355" s="21"/>
      <c r="EZ355" s="21"/>
      <c r="FA355" s="21"/>
      <c r="FB355" s="21"/>
      <c r="FC355" s="21"/>
      <c r="FD355" s="21"/>
      <c r="FE355" s="21"/>
      <c r="FF355" s="21"/>
      <c r="FG355" s="21"/>
      <c r="FH355" s="21"/>
      <c r="FI355" s="21"/>
      <c r="FJ355" s="21"/>
      <c r="FK355" s="21"/>
      <c r="FL355" s="21"/>
      <c r="FM355" s="21"/>
      <c r="FN355" s="21"/>
      <c r="FO355" s="21"/>
    </row>
    <row r="356" spans="70:171" s="13" customFormat="1" ht="15" customHeight="1" x14ac:dyDescent="0.2">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c r="EM356" s="21"/>
      <c r="EN356" s="21"/>
      <c r="EO356" s="21"/>
      <c r="EP356" s="21"/>
      <c r="EQ356" s="21"/>
      <c r="ER356" s="21"/>
      <c r="ES356" s="21"/>
      <c r="ET356" s="21"/>
      <c r="EU356" s="21"/>
      <c r="EV356" s="21"/>
      <c r="EW356" s="21"/>
      <c r="EX356" s="21"/>
      <c r="EY356" s="21"/>
      <c r="EZ356" s="21"/>
      <c r="FA356" s="21"/>
      <c r="FB356" s="21"/>
      <c r="FC356" s="21"/>
      <c r="FD356" s="21"/>
      <c r="FE356" s="21"/>
      <c r="FF356" s="21"/>
      <c r="FG356" s="21"/>
      <c r="FH356" s="21"/>
      <c r="FI356" s="21"/>
      <c r="FJ356" s="21"/>
      <c r="FK356" s="21"/>
      <c r="FL356" s="21"/>
      <c r="FM356" s="21"/>
      <c r="FN356" s="21"/>
      <c r="FO356" s="21"/>
    </row>
    <row r="357" spans="70:171" s="13" customFormat="1" ht="15" customHeight="1" x14ac:dyDescent="0.2">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c r="EM357" s="21"/>
      <c r="EN357" s="21"/>
      <c r="EO357" s="21"/>
      <c r="EP357" s="21"/>
      <c r="EQ357" s="21"/>
      <c r="ER357" s="21"/>
      <c r="ES357" s="21"/>
      <c r="ET357" s="21"/>
      <c r="EU357" s="21"/>
      <c r="EV357" s="21"/>
      <c r="EW357" s="21"/>
      <c r="EX357" s="21"/>
      <c r="EY357" s="21"/>
      <c r="EZ357" s="21"/>
      <c r="FA357" s="21"/>
      <c r="FB357" s="21"/>
      <c r="FC357" s="21"/>
      <c r="FD357" s="21"/>
      <c r="FE357" s="21"/>
      <c r="FF357" s="21"/>
      <c r="FG357" s="21"/>
      <c r="FH357" s="21"/>
      <c r="FI357" s="21"/>
      <c r="FJ357" s="21"/>
      <c r="FK357" s="21"/>
      <c r="FL357" s="21"/>
      <c r="FM357" s="21"/>
      <c r="FN357" s="21"/>
      <c r="FO357" s="21"/>
    </row>
    <row r="358" spans="70:171" s="13" customFormat="1" ht="15" customHeight="1" x14ac:dyDescent="0.2">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1"/>
      <c r="EV358" s="21"/>
      <c r="EW358" s="21"/>
      <c r="EX358" s="21"/>
      <c r="EY358" s="21"/>
      <c r="EZ358" s="21"/>
      <c r="FA358" s="21"/>
      <c r="FB358" s="21"/>
      <c r="FC358" s="21"/>
      <c r="FD358" s="21"/>
      <c r="FE358" s="21"/>
      <c r="FF358" s="21"/>
      <c r="FG358" s="21"/>
      <c r="FH358" s="21"/>
      <c r="FI358" s="21"/>
      <c r="FJ358" s="21"/>
      <c r="FK358" s="21"/>
      <c r="FL358" s="21"/>
      <c r="FM358" s="21"/>
      <c r="FN358" s="21"/>
      <c r="FO358" s="21"/>
    </row>
    <row r="359" spans="70:171" s="13" customFormat="1" ht="15" customHeight="1" x14ac:dyDescent="0.2">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c r="EM359" s="21"/>
      <c r="EN359" s="21"/>
      <c r="EO359" s="21"/>
      <c r="EP359" s="21"/>
      <c r="EQ359" s="21"/>
      <c r="ER359" s="21"/>
      <c r="ES359" s="21"/>
      <c r="ET359" s="21"/>
      <c r="EU359" s="21"/>
      <c r="EV359" s="21"/>
      <c r="EW359" s="21"/>
      <c r="EX359" s="21"/>
      <c r="EY359" s="21"/>
      <c r="EZ359" s="21"/>
      <c r="FA359" s="21"/>
      <c r="FB359" s="21"/>
      <c r="FC359" s="21"/>
      <c r="FD359" s="21"/>
      <c r="FE359" s="21"/>
      <c r="FF359" s="21"/>
      <c r="FG359" s="21"/>
      <c r="FH359" s="21"/>
      <c r="FI359" s="21"/>
      <c r="FJ359" s="21"/>
      <c r="FK359" s="21"/>
      <c r="FL359" s="21"/>
      <c r="FM359" s="21"/>
      <c r="FN359" s="21"/>
      <c r="FO359" s="21"/>
    </row>
    <row r="360" spans="70:171" s="13" customFormat="1" ht="15" customHeight="1" x14ac:dyDescent="0.2">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c r="EM360" s="21"/>
      <c r="EN360" s="21"/>
      <c r="EO360" s="21"/>
      <c r="EP360" s="21"/>
      <c r="EQ360" s="21"/>
      <c r="ER360" s="21"/>
      <c r="ES360" s="21"/>
      <c r="ET360" s="21"/>
      <c r="EU360" s="21"/>
      <c r="EV360" s="21"/>
      <c r="EW360" s="21"/>
      <c r="EX360" s="21"/>
      <c r="EY360" s="21"/>
      <c r="EZ360" s="21"/>
      <c r="FA360" s="21"/>
      <c r="FB360" s="21"/>
      <c r="FC360" s="21"/>
      <c r="FD360" s="21"/>
      <c r="FE360" s="21"/>
      <c r="FF360" s="21"/>
      <c r="FG360" s="21"/>
      <c r="FH360" s="21"/>
      <c r="FI360" s="21"/>
      <c r="FJ360" s="21"/>
      <c r="FK360" s="21"/>
      <c r="FL360" s="21"/>
      <c r="FM360" s="21"/>
      <c r="FN360" s="21"/>
      <c r="FO360" s="21"/>
    </row>
    <row r="361" spans="70:171" s="13" customFormat="1" ht="15" customHeight="1" x14ac:dyDescent="0.2">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c r="EM361" s="21"/>
      <c r="EN361" s="21"/>
      <c r="EO361" s="21"/>
      <c r="EP361" s="21"/>
      <c r="EQ361" s="21"/>
      <c r="ER361" s="21"/>
      <c r="ES361" s="21"/>
      <c r="ET361" s="21"/>
      <c r="EU361" s="21"/>
      <c r="EV361" s="21"/>
      <c r="EW361" s="21"/>
      <c r="EX361" s="21"/>
      <c r="EY361" s="21"/>
      <c r="EZ361" s="21"/>
      <c r="FA361" s="21"/>
      <c r="FB361" s="21"/>
      <c r="FC361" s="21"/>
      <c r="FD361" s="21"/>
      <c r="FE361" s="21"/>
      <c r="FF361" s="21"/>
      <c r="FG361" s="21"/>
      <c r="FH361" s="21"/>
      <c r="FI361" s="21"/>
      <c r="FJ361" s="21"/>
      <c r="FK361" s="21"/>
      <c r="FL361" s="21"/>
      <c r="FM361" s="21"/>
      <c r="FN361" s="21"/>
      <c r="FO361" s="21"/>
    </row>
    <row r="362" spans="70:171" s="13" customFormat="1" ht="15" customHeight="1" x14ac:dyDescent="0.2">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row>
    <row r="363" spans="70:171" s="13" customFormat="1" ht="15" customHeight="1" x14ac:dyDescent="0.2">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c r="EM363" s="21"/>
      <c r="EN363" s="21"/>
      <c r="EO363" s="21"/>
      <c r="EP363" s="21"/>
      <c r="EQ363" s="21"/>
      <c r="ER363" s="21"/>
      <c r="ES363" s="21"/>
      <c r="ET363" s="21"/>
      <c r="EU363" s="21"/>
      <c r="EV363" s="21"/>
      <c r="EW363" s="21"/>
      <c r="EX363" s="21"/>
      <c r="EY363" s="21"/>
      <c r="EZ363" s="21"/>
      <c r="FA363" s="21"/>
      <c r="FB363" s="21"/>
      <c r="FC363" s="21"/>
      <c r="FD363" s="21"/>
      <c r="FE363" s="21"/>
      <c r="FF363" s="21"/>
      <c r="FG363" s="21"/>
      <c r="FH363" s="21"/>
      <c r="FI363" s="21"/>
      <c r="FJ363" s="21"/>
      <c r="FK363" s="21"/>
      <c r="FL363" s="21"/>
      <c r="FM363" s="21"/>
      <c r="FN363" s="21"/>
      <c r="FO363" s="21"/>
    </row>
    <row r="364" spans="70:171" s="13" customFormat="1" ht="15" customHeight="1" x14ac:dyDescent="0.2">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c r="EM364" s="21"/>
      <c r="EN364" s="21"/>
      <c r="EO364" s="21"/>
      <c r="EP364" s="21"/>
      <c r="EQ364" s="21"/>
      <c r="ER364" s="21"/>
      <c r="ES364" s="21"/>
      <c r="ET364" s="21"/>
      <c r="EU364" s="21"/>
      <c r="EV364" s="21"/>
      <c r="EW364" s="21"/>
      <c r="EX364" s="21"/>
      <c r="EY364" s="21"/>
      <c r="EZ364" s="21"/>
      <c r="FA364" s="21"/>
      <c r="FB364" s="21"/>
      <c r="FC364" s="21"/>
      <c r="FD364" s="21"/>
      <c r="FE364" s="21"/>
      <c r="FF364" s="21"/>
      <c r="FG364" s="21"/>
      <c r="FH364" s="21"/>
      <c r="FI364" s="21"/>
      <c r="FJ364" s="21"/>
      <c r="FK364" s="21"/>
      <c r="FL364" s="21"/>
      <c r="FM364" s="21"/>
      <c r="FN364" s="21"/>
      <c r="FO364" s="21"/>
    </row>
    <row r="365" spans="70:171" s="13" customFormat="1" ht="15" customHeight="1" x14ac:dyDescent="0.2">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c r="EM365" s="21"/>
      <c r="EN365" s="21"/>
      <c r="EO365" s="21"/>
      <c r="EP365" s="21"/>
      <c r="EQ365" s="21"/>
      <c r="ER365" s="21"/>
      <c r="ES365" s="21"/>
      <c r="ET365" s="21"/>
      <c r="EU365" s="21"/>
      <c r="EV365" s="21"/>
      <c r="EW365" s="21"/>
      <c r="EX365" s="21"/>
      <c r="EY365" s="21"/>
      <c r="EZ365" s="21"/>
      <c r="FA365" s="21"/>
      <c r="FB365" s="21"/>
      <c r="FC365" s="21"/>
      <c r="FD365" s="21"/>
      <c r="FE365" s="21"/>
      <c r="FF365" s="21"/>
      <c r="FG365" s="21"/>
      <c r="FH365" s="21"/>
      <c r="FI365" s="21"/>
      <c r="FJ365" s="21"/>
      <c r="FK365" s="21"/>
      <c r="FL365" s="21"/>
      <c r="FM365" s="21"/>
      <c r="FN365" s="21"/>
      <c r="FO365" s="21"/>
    </row>
    <row r="366" spans="70:171" s="13" customFormat="1" ht="15" customHeight="1" x14ac:dyDescent="0.2">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row>
    <row r="367" spans="70:171" s="13" customFormat="1" ht="15" customHeight="1" x14ac:dyDescent="0.2">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row>
    <row r="368" spans="70:171" s="13" customFormat="1" ht="15" customHeight="1" x14ac:dyDescent="0.2">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row>
    <row r="369" spans="70:171" s="13" customFormat="1" ht="15" customHeight="1" x14ac:dyDescent="0.2">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row>
    <row r="370" spans="70:171" s="13" customFormat="1" ht="15" customHeight="1" x14ac:dyDescent="0.2">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row>
    <row r="371" spans="70:171" s="13" customFormat="1" ht="15" customHeight="1" x14ac:dyDescent="0.2">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row>
    <row r="372" spans="70:171" s="13" customFormat="1" ht="15" customHeight="1" x14ac:dyDescent="0.2">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row>
    <row r="373" spans="70:171" s="13" customFormat="1" ht="15" customHeight="1" x14ac:dyDescent="0.2">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row>
    <row r="374" spans="70:171" s="13" customFormat="1" ht="15" customHeight="1" x14ac:dyDescent="0.2">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c r="EM374" s="21"/>
      <c r="EN374" s="21"/>
      <c r="EO374" s="21"/>
      <c r="EP374" s="21"/>
      <c r="EQ374" s="21"/>
      <c r="ER374" s="21"/>
      <c r="ES374" s="21"/>
      <c r="ET374" s="21"/>
      <c r="EU374" s="21"/>
      <c r="EV374" s="21"/>
      <c r="EW374" s="21"/>
      <c r="EX374" s="21"/>
      <c r="EY374" s="21"/>
      <c r="EZ374" s="21"/>
      <c r="FA374" s="21"/>
      <c r="FB374" s="21"/>
      <c r="FC374" s="21"/>
      <c r="FD374" s="21"/>
      <c r="FE374" s="21"/>
      <c r="FF374" s="21"/>
      <c r="FG374" s="21"/>
      <c r="FH374" s="21"/>
      <c r="FI374" s="21"/>
      <c r="FJ374" s="21"/>
      <c r="FK374" s="21"/>
      <c r="FL374" s="21"/>
      <c r="FM374" s="21"/>
      <c r="FN374" s="21"/>
      <c r="FO374" s="21"/>
    </row>
    <row r="375" spans="70:171" s="13" customFormat="1" ht="15" customHeight="1" x14ac:dyDescent="0.2">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row>
    <row r="376" spans="70:171" s="13" customFormat="1" ht="15" customHeight="1" x14ac:dyDescent="0.2">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c r="EM376" s="21"/>
      <c r="EN376" s="21"/>
      <c r="EO376" s="21"/>
      <c r="EP376" s="21"/>
      <c r="EQ376" s="21"/>
      <c r="ER376" s="21"/>
      <c r="ES376" s="21"/>
      <c r="ET376" s="21"/>
      <c r="EU376" s="21"/>
      <c r="EV376" s="21"/>
      <c r="EW376" s="21"/>
      <c r="EX376" s="21"/>
      <c r="EY376" s="21"/>
      <c r="EZ376" s="21"/>
      <c r="FA376" s="21"/>
      <c r="FB376" s="21"/>
      <c r="FC376" s="21"/>
      <c r="FD376" s="21"/>
      <c r="FE376" s="21"/>
      <c r="FF376" s="21"/>
      <c r="FG376" s="21"/>
      <c r="FH376" s="21"/>
      <c r="FI376" s="21"/>
      <c r="FJ376" s="21"/>
      <c r="FK376" s="21"/>
      <c r="FL376" s="21"/>
      <c r="FM376" s="21"/>
      <c r="FN376" s="21"/>
      <c r="FO376" s="21"/>
    </row>
    <row r="377" spans="70:171" s="13" customFormat="1" ht="15" customHeight="1" x14ac:dyDescent="0.2">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c r="EM377" s="21"/>
      <c r="EN377" s="21"/>
      <c r="EO377" s="21"/>
      <c r="EP377" s="21"/>
      <c r="EQ377" s="21"/>
      <c r="ER377" s="21"/>
      <c r="ES377" s="21"/>
      <c r="ET377" s="21"/>
      <c r="EU377" s="21"/>
      <c r="EV377" s="21"/>
      <c r="EW377" s="21"/>
      <c r="EX377" s="21"/>
      <c r="EY377" s="21"/>
      <c r="EZ377" s="21"/>
      <c r="FA377" s="21"/>
      <c r="FB377" s="21"/>
      <c r="FC377" s="21"/>
      <c r="FD377" s="21"/>
      <c r="FE377" s="21"/>
      <c r="FF377" s="21"/>
      <c r="FG377" s="21"/>
      <c r="FH377" s="21"/>
      <c r="FI377" s="21"/>
      <c r="FJ377" s="21"/>
      <c r="FK377" s="21"/>
      <c r="FL377" s="21"/>
      <c r="FM377" s="21"/>
      <c r="FN377" s="21"/>
      <c r="FO377" s="21"/>
    </row>
    <row r="378" spans="70:171" s="13" customFormat="1" ht="15" customHeight="1" x14ac:dyDescent="0.2">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c r="EM378" s="21"/>
      <c r="EN378" s="21"/>
      <c r="EO378" s="21"/>
      <c r="EP378" s="21"/>
      <c r="EQ378" s="21"/>
      <c r="ER378" s="21"/>
      <c r="ES378" s="21"/>
      <c r="ET378" s="21"/>
      <c r="EU378" s="21"/>
      <c r="EV378" s="21"/>
      <c r="EW378" s="21"/>
      <c r="EX378" s="21"/>
      <c r="EY378" s="21"/>
      <c r="EZ378" s="21"/>
      <c r="FA378" s="21"/>
      <c r="FB378" s="21"/>
      <c r="FC378" s="21"/>
      <c r="FD378" s="21"/>
      <c r="FE378" s="21"/>
      <c r="FF378" s="21"/>
      <c r="FG378" s="21"/>
      <c r="FH378" s="21"/>
      <c r="FI378" s="21"/>
      <c r="FJ378" s="21"/>
      <c r="FK378" s="21"/>
      <c r="FL378" s="21"/>
      <c r="FM378" s="21"/>
      <c r="FN378" s="21"/>
      <c r="FO378" s="21"/>
    </row>
    <row r="379" spans="70:171" s="13" customFormat="1" ht="15" customHeight="1" x14ac:dyDescent="0.2">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c r="EM379" s="21"/>
      <c r="EN379" s="21"/>
      <c r="EO379" s="21"/>
      <c r="EP379" s="21"/>
      <c r="EQ379" s="21"/>
      <c r="ER379" s="21"/>
      <c r="ES379" s="21"/>
      <c r="ET379" s="21"/>
      <c r="EU379" s="21"/>
      <c r="EV379" s="21"/>
      <c r="EW379" s="21"/>
      <c r="EX379" s="21"/>
      <c r="EY379" s="21"/>
      <c r="EZ379" s="21"/>
      <c r="FA379" s="21"/>
      <c r="FB379" s="21"/>
      <c r="FC379" s="21"/>
      <c r="FD379" s="21"/>
      <c r="FE379" s="21"/>
      <c r="FF379" s="21"/>
      <c r="FG379" s="21"/>
      <c r="FH379" s="21"/>
      <c r="FI379" s="21"/>
      <c r="FJ379" s="21"/>
      <c r="FK379" s="21"/>
      <c r="FL379" s="21"/>
      <c r="FM379" s="21"/>
      <c r="FN379" s="21"/>
      <c r="FO379" s="21"/>
    </row>
    <row r="380" spans="70:171" s="13" customFormat="1" ht="15" customHeight="1" x14ac:dyDescent="0.2">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1"/>
      <c r="EV380" s="21"/>
      <c r="EW380" s="21"/>
      <c r="EX380" s="21"/>
      <c r="EY380" s="21"/>
      <c r="EZ380" s="21"/>
      <c r="FA380" s="21"/>
      <c r="FB380" s="21"/>
      <c r="FC380" s="21"/>
      <c r="FD380" s="21"/>
      <c r="FE380" s="21"/>
      <c r="FF380" s="21"/>
      <c r="FG380" s="21"/>
      <c r="FH380" s="21"/>
      <c r="FI380" s="21"/>
      <c r="FJ380" s="21"/>
      <c r="FK380" s="21"/>
      <c r="FL380" s="21"/>
      <c r="FM380" s="21"/>
      <c r="FN380" s="21"/>
      <c r="FO380" s="21"/>
    </row>
    <row r="381" spans="70:171" s="13" customFormat="1" ht="15" customHeight="1" x14ac:dyDescent="0.2">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c r="EM381" s="21"/>
      <c r="EN381" s="21"/>
      <c r="EO381" s="21"/>
      <c r="EP381" s="21"/>
      <c r="EQ381" s="21"/>
      <c r="ER381" s="21"/>
      <c r="ES381" s="21"/>
      <c r="ET381" s="21"/>
      <c r="EU381" s="21"/>
      <c r="EV381" s="21"/>
      <c r="EW381" s="21"/>
      <c r="EX381" s="21"/>
      <c r="EY381" s="21"/>
      <c r="EZ381" s="21"/>
      <c r="FA381" s="21"/>
      <c r="FB381" s="21"/>
      <c r="FC381" s="21"/>
      <c r="FD381" s="21"/>
      <c r="FE381" s="21"/>
      <c r="FF381" s="21"/>
      <c r="FG381" s="21"/>
      <c r="FH381" s="21"/>
      <c r="FI381" s="21"/>
      <c r="FJ381" s="21"/>
      <c r="FK381" s="21"/>
      <c r="FL381" s="21"/>
      <c r="FM381" s="21"/>
      <c r="FN381" s="21"/>
      <c r="FO381" s="21"/>
    </row>
    <row r="382" spans="70:171" s="13" customFormat="1" ht="15" customHeight="1" x14ac:dyDescent="0.2">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c r="EM382" s="21"/>
      <c r="EN382" s="21"/>
      <c r="EO382" s="21"/>
      <c r="EP382" s="21"/>
      <c r="EQ382" s="21"/>
      <c r="ER382" s="21"/>
      <c r="ES382" s="21"/>
      <c r="ET382" s="21"/>
      <c r="EU382" s="21"/>
      <c r="EV382" s="21"/>
      <c r="EW382" s="21"/>
      <c r="EX382" s="21"/>
      <c r="EY382" s="21"/>
      <c r="EZ382" s="21"/>
      <c r="FA382" s="21"/>
      <c r="FB382" s="21"/>
      <c r="FC382" s="21"/>
      <c r="FD382" s="21"/>
      <c r="FE382" s="21"/>
      <c r="FF382" s="21"/>
      <c r="FG382" s="21"/>
      <c r="FH382" s="21"/>
      <c r="FI382" s="21"/>
      <c r="FJ382" s="21"/>
      <c r="FK382" s="21"/>
      <c r="FL382" s="21"/>
      <c r="FM382" s="21"/>
      <c r="FN382" s="21"/>
      <c r="FO382" s="21"/>
    </row>
    <row r="383" spans="70:171" s="13" customFormat="1" ht="15" customHeight="1" x14ac:dyDescent="0.2">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c r="EM383" s="21"/>
      <c r="EN383" s="21"/>
      <c r="EO383" s="21"/>
      <c r="EP383" s="21"/>
      <c r="EQ383" s="21"/>
      <c r="ER383" s="21"/>
      <c r="ES383" s="21"/>
      <c r="ET383" s="21"/>
      <c r="EU383" s="21"/>
      <c r="EV383" s="21"/>
      <c r="EW383" s="21"/>
      <c r="EX383" s="21"/>
      <c r="EY383" s="21"/>
      <c r="EZ383" s="21"/>
      <c r="FA383" s="21"/>
      <c r="FB383" s="21"/>
      <c r="FC383" s="21"/>
      <c r="FD383" s="21"/>
      <c r="FE383" s="21"/>
      <c r="FF383" s="21"/>
      <c r="FG383" s="21"/>
      <c r="FH383" s="21"/>
      <c r="FI383" s="21"/>
      <c r="FJ383" s="21"/>
      <c r="FK383" s="21"/>
      <c r="FL383" s="21"/>
      <c r="FM383" s="21"/>
      <c r="FN383" s="21"/>
      <c r="FO383" s="21"/>
    </row>
    <row r="384" spans="70:171" s="13" customFormat="1" ht="15" customHeight="1" x14ac:dyDescent="0.2">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c r="EM384" s="21"/>
      <c r="EN384" s="21"/>
      <c r="EO384" s="21"/>
      <c r="EP384" s="21"/>
      <c r="EQ384" s="21"/>
      <c r="ER384" s="21"/>
      <c r="ES384" s="21"/>
      <c r="ET384" s="21"/>
      <c r="EU384" s="21"/>
      <c r="EV384" s="21"/>
      <c r="EW384" s="21"/>
      <c r="EX384" s="21"/>
      <c r="EY384" s="21"/>
      <c r="EZ384" s="21"/>
      <c r="FA384" s="21"/>
      <c r="FB384" s="21"/>
      <c r="FC384" s="21"/>
      <c r="FD384" s="21"/>
      <c r="FE384" s="21"/>
      <c r="FF384" s="21"/>
      <c r="FG384" s="21"/>
      <c r="FH384" s="21"/>
      <c r="FI384" s="21"/>
      <c r="FJ384" s="21"/>
      <c r="FK384" s="21"/>
      <c r="FL384" s="21"/>
      <c r="FM384" s="21"/>
      <c r="FN384" s="21"/>
      <c r="FO384" s="21"/>
    </row>
    <row r="385" spans="70:171" s="13" customFormat="1" ht="15" customHeight="1" x14ac:dyDescent="0.2">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c r="EM385" s="21"/>
      <c r="EN385" s="21"/>
      <c r="EO385" s="21"/>
      <c r="EP385" s="21"/>
      <c r="EQ385" s="21"/>
      <c r="ER385" s="21"/>
      <c r="ES385" s="21"/>
      <c r="ET385" s="21"/>
      <c r="EU385" s="21"/>
      <c r="EV385" s="21"/>
      <c r="EW385" s="21"/>
      <c r="EX385" s="21"/>
      <c r="EY385" s="21"/>
      <c r="EZ385" s="21"/>
      <c r="FA385" s="21"/>
      <c r="FB385" s="21"/>
      <c r="FC385" s="21"/>
      <c r="FD385" s="21"/>
      <c r="FE385" s="21"/>
      <c r="FF385" s="21"/>
      <c r="FG385" s="21"/>
      <c r="FH385" s="21"/>
      <c r="FI385" s="21"/>
      <c r="FJ385" s="21"/>
      <c r="FK385" s="21"/>
      <c r="FL385" s="21"/>
      <c r="FM385" s="21"/>
      <c r="FN385" s="21"/>
      <c r="FO385" s="21"/>
    </row>
    <row r="386" spans="70:171" s="13" customFormat="1" ht="15" customHeight="1" x14ac:dyDescent="0.2">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c r="EM386" s="21"/>
      <c r="EN386" s="21"/>
      <c r="EO386" s="21"/>
      <c r="EP386" s="21"/>
      <c r="EQ386" s="21"/>
      <c r="ER386" s="21"/>
      <c r="ES386" s="21"/>
      <c r="ET386" s="21"/>
      <c r="EU386" s="21"/>
      <c r="EV386" s="21"/>
      <c r="EW386" s="21"/>
      <c r="EX386" s="21"/>
      <c r="EY386" s="21"/>
      <c r="EZ386" s="21"/>
      <c r="FA386" s="21"/>
      <c r="FB386" s="21"/>
      <c r="FC386" s="21"/>
      <c r="FD386" s="21"/>
      <c r="FE386" s="21"/>
      <c r="FF386" s="21"/>
      <c r="FG386" s="21"/>
      <c r="FH386" s="21"/>
      <c r="FI386" s="21"/>
      <c r="FJ386" s="21"/>
      <c r="FK386" s="21"/>
      <c r="FL386" s="21"/>
      <c r="FM386" s="21"/>
      <c r="FN386" s="21"/>
      <c r="FO386" s="21"/>
    </row>
    <row r="387" spans="70:171" s="13" customFormat="1" ht="15" customHeight="1" x14ac:dyDescent="0.2">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c r="EM387" s="21"/>
      <c r="EN387" s="21"/>
      <c r="EO387" s="21"/>
      <c r="EP387" s="21"/>
      <c r="EQ387" s="21"/>
      <c r="ER387" s="21"/>
      <c r="ES387" s="21"/>
      <c r="ET387" s="21"/>
      <c r="EU387" s="21"/>
      <c r="EV387" s="21"/>
      <c r="EW387" s="21"/>
      <c r="EX387" s="21"/>
      <c r="EY387" s="21"/>
      <c r="EZ387" s="21"/>
      <c r="FA387" s="21"/>
      <c r="FB387" s="21"/>
      <c r="FC387" s="21"/>
      <c r="FD387" s="21"/>
      <c r="FE387" s="21"/>
      <c r="FF387" s="21"/>
      <c r="FG387" s="21"/>
      <c r="FH387" s="21"/>
      <c r="FI387" s="21"/>
      <c r="FJ387" s="21"/>
      <c r="FK387" s="21"/>
      <c r="FL387" s="21"/>
      <c r="FM387" s="21"/>
      <c r="FN387" s="21"/>
      <c r="FO387" s="21"/>
    </row>
    <row r="388" spans="70:171" s="13" customFormat="1" ht="15" customHeight="1" x14ac:dyDescent="0.2">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c r="EM388" s="21"/>
      <c r="EN388" s="21"/>
      <c r="EO388" s="21"/>
      <c r="EP388" s="21"/>
      <c r="EQ388" s="21"/>
      <c r="ER388" s="21"/>
      <c r="ES388" s="21"/>
      <c r="ET388" s="21"/>
      <c r="EU388" s="21"/>
      <c r="EV388" s="21"/>
      <c r="EW388" s="21"/>
      <c r="EX388" s="21"/>
      <c r="EY388" s="21"/>
      <c r="EZ388" s="21"/>
      <c r="FA388" s="21"/>
      <c r="FB388" s="21"/>
      <c r="FC388" s="21"/>
      <c r="FD388" s="21"/>
      <c r="FE388" s="21"/>
      <c r="FF388" s="21"/>
      <c r="FG388" s="21"/>
      <c r="FH388" s="21"/>
      <c r="FI388" s="21"/>
      <c r="FJ388" s="21"/>
      <c r="FK388" s="21"/>
      <c r="FL388" s="21"/>
      <c r="FM388" s="21"/>
      <c r="FN388" s="21"/>
      <c r="FO388" s="21"/>
    </row>
    <row r="389" spans="70:171" s="13" customFormat="1" ht="15" customHeight="1" x14ac:dyDescent="0.2">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c r="EM389" s="21"/>
      <c r="EN389" s="21"/>
      <c r="EO389" s="21"/>
      <c r="EP389" s="21"/>
      <c r="EQ389" s="21"/>
      <c r="ER389" s="21"/>
      <c r="ES389" s="21"/>
      <c r="ET389" s="21"/>
      <c r="EU389" s="21"/>
      <c r="EV389" s="21"/>
      <c r="EW389" s="21"/>
      <c r="EX389" s="21"/>
      <c r="EY389" s="21"/>
      <c r="EZ389" s="21"/>
      <c r="FA389" s="21"/>
      <c r="FB389" s="21"/>
      <c r="FC389" s="21"/>
      <c r="FD389" s="21"/>
      <c r="FE389" s="21"/>
      <c r="FF389" s="21"/>
      <c r="FG389" s="21"/>
      <c r="FH389" s="21"/>
      <c r="FI389" s="21"/>
      <c r="FJ389" s="21"/>
      <c r="FK389" s="21"/>
      <c r="FL389" s="21"/>
      <c r="FM389" s="21"/>
      <c r="FN389" s="21"/>
      <c r="FO389" s="21"/>
    </row>
    <row r="390" spans="70:171" s="13" customFormat="1" ht="15" customHeight="1" x14ac:dyDescent="0.2">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c r="EM390" s="21"/>
      <c r="EN390" s="21"/>
      <c r="EO390" s="21"/>
      <c r="EP390" s="21"/>
      <c r="EQ390" s="21"/>
      <c r="ER390" s="21"/>
      <c r="ES390" s="21"/>
      <c r="ET390" s="21"/>
      <c r="EU390" s="21"/>
      <c r="EV390" s="21"/>
      <c r="EW390" s="21"/>
      <c r="EX390" s="21"/>
      <c r="EY390" s="21"/>
      <c r="EZ390" s="21"/>
      <c r="FA390" s="21"/>
      <c r="FB390" s="21"/>
      <c r="FC390" s="21"/>
      <c r="FD390" s="21"/>
      <c r="FE390" s="21"/>
      <c r="FF390" s="21"/>
      <c r="FG390" s="21"/>
      <c r="FH390" s="21"/>
      <c r="FI390" s="21"/>
      <c r="FJ390" s="21"/>
      <c r="FK390" s="21"/>
      <c r="FL390" s="21"/>
      <c r="FM390" s="21"/>
      <c r="FN390" s="21"/>
      <c r="FO390" s="21"/>
    </row>
    <row r="391" spans="70:171" s="13" customFormat="1" ht="15" customHeight="1" x14ac:dyDescent="0.2">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1"/>
      <c r="EV391" s="21"/>
      <c r="EW391" s="21"/>
      <c r="EX391" s="21"/>
      <c r="EY391" s="21"/>
      <c r="EZ391" s="21"/>
      <c r="FA391" s="21"/>
      <c r="FB391" s="21"/>
      <c r="FC391" s="21"/>
      <c r="FD391" s="21"/>
      <c r="FE391" s="21"/>
      <c r="FF391" s="21"/>
      <c r="FG391" s="21"/>
      <c r="FH391" s="21"/>
      <c r="FI391" s="21"/>
      <c r="FJ391" s="21"/>
      <c r="FK391" s="21"/>
      <c r="FL391" s="21"/>
      <c r="FM391" s="21"/>
      <c r="FN391" s="21"/>
      <c r="FO391" s="21"/>
    </row>
    <row r="392" spans="70:171" s="13" customFormat="1" ht="15" customHeight="1" x14ac:dyDescent="0.2">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c r="EM392" s="21"/>
      <c r="EN392" s="21"/>
      <c r="EO392" s="21"/>
      <c r="EP392" s="21"/>
      <c r="EQ392" s="21"/>
      <c r="ER392" s="21"/>
      <c r="ES392" s="21"/>
      <c r="ET392" s="21"/>
      <c r="EU392" s="21"/>
      <c r="EV392" s="21"/>
      <c r="EW392" s="21"/>
      <c r="EX392" s="21"/>
      <c r="EY392" s="21"/>
      <c r="EZ392" s="21"/>
      <c r="FA392" s="21"/>
      <c r="FB392" s="21"/>
      <c r="FC392" s="21"/>
      <c r="FD392" s="21"/>
      <c r="FE392" s="21"/>
      <c r="FF392" s="21"/>
      <c r="FG392" s="21"/>
      <c r="FH392" s="21"/>
      <c r="FI392" s="21"/>
      <c r="FJ392" s="21"/>
      <c r="FK392" s="21"/>
      <c r="FL392" s="21"/>
      <c r="FM392" s="21"/>
      <c r="FN392" s="21"/>
      <c r="FO392" s="21"/>
    </row>
    <row r="393" spans="70:171" s="13" customFormat="1" ht="15" customHeight="1" x14ac:dyDescent="0.2">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c r="EM393" s="21"/>
      <c r="EN393" s="21"/>
      <c r="EO393" s="21"/>
      <c r="EP393" s="21"/>
      <c r="EQ393" s="21"/>
      <c r="ER393" s="21"/>
      <c r="ES393" s="21"/>
      <c r="ET393" s="21"/>
      <c r="EU393" s="21"/>
      <c r="EV393" s="21"/>
      <c r="EW393" s="21"/>
      <c r="EX393" s="21"/>
      <c r="EY393" s="21"/>
      <c r="EZ393" s="21"/>
      <c r="FA393" s="21"/>
      <c r="FB393" s="21"/>
      <c r="FC393" s="21"/>
      <c r="FD393" s="21"/>
      <c r="FE393" s="21"/>
      <c r="FF393" s="21"/>
      <c r="FG393" s="21"/>
      <c r="FH393" s="21"/>
      <c r="FI393" s="21"/>
      <c r="FJ393" s="21"/>
      <c r="FK393" s="21"/>
      <c r="FL393" s="21"/>
      <c r="FM393" s="21"/>
      <c r="FN393" s="21"/>
      <c r="FO393" s="21"/>
    </row>
    <row r="394" spans="70:171" s="13" customFormat="1" ht="15" customHeight="1" x14ac:dyDescent="0.2">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c r="EM394" s="21"/>
      <c r="EN394" s="21"/>
      <c r="EO394" s="21"/>
      <c r="EP394" s="21"/>
      <c r="EQ394" s="21"/>
      <c r="ER394" s="21"/>
      <c r="ES394" s="21"/>
      <c r="ET394" s="21"/>
      <c r="EU394" s="21"/>
      <c r="EV394" s="21"/>
      <c r="EW394" s="21"/>
      <c r="EX394" s="21"/>
      <c r="EY394" s="21"/>
      <c r="EZ394" s="21"/>
      <c r="FA394" s="21"/>
      <c r="FB394" s="21"/>
      <c r="FC394" s="21"/>
      <c r="FD394" s="21"/>
      <c r="FE394" s="21"/>
      <c r="FF394" s="21"/>
      <c r="FG394" s="21"/>
      <c r="FH394" s="21"/>
      <c r="FI394" s="21"/>
      <c r="FJ394" s="21"/>
      <c r="FK394" s="21"/>
      <c r="FL394" s="21"/>
      <c r="FM394" s="21"/>
      <c r="FN394" s="21"/>
      <c r="FO394" s="21"/>
    </row>
    <row r="395" spans="70:171" s="13" customFormat="1" ht="15" customHeight="1" x14ac:dyDescent="0.2">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c r="EM395" s="21"/>
      <c r="EN395" s="21"/>
      <c r="EO395" s="21"/>
      <c r="EP395" s="21"/>
      <c r="EQ395" s="21"/>
      <c r="ER395" s="21"/>
      <c r="ES395" s="21"/>
      <c r="ET395" s="21"/>
      <c r="EU395" s="21"/>
      <c r="EV395" s="21"/>
      <c r="EW395" s="21"/>
      <c r="EX395" s="21"/>
      <c r="EY395" s="21"/>
      <c r="EZ395" s="21"/>
      <c r="FA395" s="21"/>
      <c r="FB395" s="21"/>
      <c r="FC395" s="21"/>
      <c r="FD395" s="21"/>
      <c r="FE395" s="21"/>
      <c r="FF395" s="21"/>
      <c r="FG395" s="21"/>
      <c r="FH395" s="21"/>
      <c r="FI395" s="21"/>
      <c r="FJ395" s="21"/>
      <c r="FK395" s="21"/>
      <c r="FL395" s="21"/>
      <c r="FM395" s="21"/>
      <c r="FN395" s="21"/>
      <c r="FO395" s="21"/>
    </row>
    <row r="396" spans="70:171" s="13" customFormat="1" ht="15" customHeight="1" x14ac:dyDescent="0.2">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c r="EM396" s="21"/>
      <c r="EN396" s="21"/>
      <c r="EO396" s="21"/>
      <c r="EP396" s="21"/>
      <c r="EQ396" s="21"/>
      <c r="ER396" s="21"/>
      <c r="ES396" s="21"/>
      <c r="ET396" s="21"/>
      <c r="EU396" s="21"/>
      <c r="EV396" s="21"/>
      <c r="EW396" s="21"/>
      <c r="EX396" s="21"/>
      <c r="EY396" s="21"/>
      <c r="EZ396" s="21"/>
      <c r="FA396" s="21"/>
      <c r="FB396" s="21"/>
      <c r="FC396" s="21"/>
      <c r="FD396" s="21"/>
      <c r="FE396" s="21"/>
      <c r="FF396" s="21"/>
      <c r="FG396" s="21"/>
      <c r="FH396" s="21"/>
      <c r="FI396" s="21"/>
      <c r="FJ396" s="21"/>
      <c r="FK396" s="21"/>
      <c r="FL396" s="21"/>
      <c r="FM396" s="21"/>
      <c r="FN396" s="21"/>
      <c r="FO396" s="21"/>
    </row>
    <row r="397" spans="70:171" s="13" customFormat="1" ht="15" customHeight="1" x14ac:dyDescent="0.2">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c r="EM397" s="21"/>
      <c r="EN397" s="21"/>
      <c r="EO397" s="21"/>
      <c r="EP397" s="21"/>
      <c r="EQ397" s="21"/>
      <c r="ER397" s="21"/>
      <c r="ES397" s="21"/>
      <c r="ET397" s="21"/>
      <c r="EU397" s="21"/>
      <c r="EV397" s="21"/>
      <c r="EW397" s="21"/>
      <c r="EX397" s="21"/>
      <c r="EY397" s="21"/>
      <c r="EZ397" s="21"/>
      <c r="FA397" s="21"/>
      <c r="FB397" s="21"/>
      <c r="FC397" s="21"/>
      <c r="FD397" s="21"/>
      <c r="FE397" s="21"/>
      <c r="FF397" s="21"/>
      <c r="FG397" s="21"/>
      <c r="FH397" s="21"/>
      <c r="FI397" s="21"/>
      <c r="FJ397" s="21"/>
      <c r="FK397" s="21"/>
      <c r="FL397" s="21"/>
      <c r="FM397" s="21"/>
      <c r="FN397" s="21"/>
      <c r="FO397" s="21"/>
    </row>
    <row r="398" spans="70:171" s="13" customFormat="1" ht="15" customHeight="1" x14ac:dyDescent="0.2">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c r="EM398" s="21"/>
      <c r="EN398" s="21"/>
      <c r="EO398" s="21"/>
      <c r="EP398" s="21"/>
      <c r="EQ398" s="21"/>
      <c r="ER398" s="21"/>
      <c r="ES398" s="21"/>
      <c r="ET398" s="21"/>
      <c r="EU398" s="21"/>
      <c r="EV398" s="21"/>
      <c r="EW398" s="21"/>
      <c r="EX398" s="21"/>
      <c r="EY398" s="21"/>
      <c r="EZ398" s="21"/>
      <c r="FA398" s="21"/>
      <c r="FB398" s="21"/>
      <c r="FC398" s="21"/>
      <c r="FD398" s="21"/>
      <c r="FE398" s="21"/>
      <c r="FF398" s="21"/>
      <c r="FG398" s="21"/>
      <c r="FH398" s="21"/>
      <c r="FI398" s="21"/>
      <c r="FJ398" s="21"/>
      <c r="FK398" s="21"/>
      <c r="FL398" s="21"/>
      <c r="FM398" s="21"/>
      <c r="FN398" s="21"/>
      <c r="FO398" s="21"/>
    </row>
    <row r="399" spans="70:171" s="13" customFormat="1" ht="15" customHeight="1" x14ac:dyDescent="0.2">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c r="EM399" s="21"/>
      <c r="EN399" s="21"/>
      <c r="EO399" s="21"/>
      <c r="EP399" s="21"/>
      <c r="EQ399" s="21"/>
      <c r="ER399" s="21"/>
      <c r="ES399" s="21"/>
      <c r="ET399" s="21"/>
      <c r="EU399" s="21"/>
      <c r="EV399" s="21"/>
      <c r="EW399" s="21"/>
      <c r="EX399" s="21"/>
      <c r="EY399" s="21"/>
      <c r="EZ399" s="21"/>
      <c r="FA399" s="21"/>
      <c r="FB399" s="21"/>
      <c r="FC399" s="21"/>
      <c r="FD399" s="21"/>
      <c r="FE399" s="21"/>
      <c r="FF399" s="21"/>
      <c r="FG399" s="21"/>
      <c r="FH399" s="21"/>
      <c r="FI399" s="21"/>
      <c r="FJ399" s="21"/>
      <c r="FK399" s="21"/>
      <c r="FL399" s="21"/>
      <c r="FM399" s="21"/>
      <c r="FN399" s="21"/>
      <c r="FO399" s="21"/>
    </row>
    <row r="400" spans="70:171" s="13" customFormat="1" ht="15" customHeight="1" x14ac:dyDescent="0.2">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c r="EM400" s="21"/>
      <c r="EN400" s="21"/>
      <c r="EO400" s="21"/>
      <c r="EP400" s="21"/>
      <c r="EQ400" s="21"/>
      <c r="ER400" s="21"/>
      <c r="ES400" s="21"/>
      <c r="ET400" s="21"/>
      <c r="EU400" s="21"/>
      <c r="EV400" s="21"/>
      <c r="EW400" s="21"/>
      <c r="EX400" s="21"/>
      <c r="EY400" s="21"/>
      <c r="EZ400" s="21"/>
      <c r="FA400" s="21"/>
      <c r="FB400" s="21"/>
      <c r="FC400" s="21"/>
      <c r="FD400" s="21"/>
      <c r="FE400" s="21"/>
      <c r="FF400" s="21"/>
      <c r="FG400" s="21"/>
      <c r="FH400" s="21"/>
      <c r="FI400" s="21"/>
      <c r="FJ400" s="21"/>
      <c r="FK400" s="21"/>
      <c r="FL400" s="21"/>
      <c r="FM400" s="21"/>
      <c r="FN400" s="21"/>
      <c r="FO400" s="21"/>
    </row>
    <row r="401" spans="70:171" s="13" customFormat="1" ht="15" customHeight="1" x14ac:dyDescent="0.2">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c r="EM401" s="21"/>
      <c r="EN401" s="21"/>
      <c r="EO401" s="21"/>
      <c r="EP401" s="21"/>
      <c r="EQ401" s="21"/>
      <c r="ER401" s="21"/>
      <c r="ES401" s="21"/>
      <c r="ET401" s="21"/>
      <c r="EU401" s="21"/>
      <c r="EV401" s="21"/>
      <c r="EW401" s="21"/>
      <c r="EX401" s="21"/>
      <c r="EY401" s="21"/>
      <c r="EZ401" s="21"/>
      <c r="FA401" s="21"/>
      <c r="FB401" s="21"/>
      <c r="FC401" s="21"/>
      <c r="FD401" s="21"/>
      <c r="FE401" s="21"/>
      <c r="FF401" s="21"/>
      <c r="FG401" s="21"/>
      <c r="FH401" s="21"/>
      <c r="FI401" s="21"/>
      <c r="FJ401" s="21"/>
      <c r="FK401" s="21"/>
      <c r="FL401" s="21"/>
      <c r="FM401" s="21"/>
      <c r="FN401" s="21"/>
      <c r="FO401" s="21"/>
    </row>
    <row r="402" spans="70:171" s="13" customFormat="1" ht="15" customHeight="1" x14ac:dyDescent="0.2">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1"/>
      <c r="EV402" s="21"/>
      <c r="EW402" s="21"/>
      <c r="EX402" s="21"/>
      <c r="EY402" s="21"/>
      <c r="EZ402" s="21"/>
      <c r="FA402" s="21"/>
      <c r="FB402" s="21"/>
      <c r="FC402" s="21"/>
      <c r="FD402" s="21"/>
      <c r="FE402" s="21"/>
      <c r="FF402" s="21"/>
      <c r="FG402" s="21"/>
      <c r="FH402" s="21"/>
      <c r="FI402" s="21"/>
      <c r="FJ402" s="21"/>
      <c r="FK402" s="21"/>
      <c r="FL402" s="21"/>
      <c r="FM402" s="21"/>
      <c r="FN402" s="21"/>
      <c r="FO402" s="21"/>
    </row>
    <row r="403" spans="70:171" s="13" customFormat="1" ht="15" customHeight="1" x14ac:dyDescent="0.2">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row>
    <row r="404" spans="70:171" s="13" customFormat="1" ht="15" customHeight="1" x14ac:dyDescent="0.2">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c r="EM404" s="21"/>
      <c r="EN404" s="21"/>
      <c r="EO404" s="21"/>
      <c r="EP404" s="21"/>
      <c r="EQ404" s="21"/>
      <c r="ER404" s="21"/>
      <c r="ES404" s="21"/>
      <c r="ET404" s="21"/>
      <c r="EU404" s="21"/>
      <c r="EV404" s="21"/>
      <c r="EW404" s="21"/>
      <c r="EX404" s="21"/>
      <c r="EY404" s="21"/>
      <c r="EZ404" s="21"/>
      <c r="FA404" s="21"/>
      <c r="FB404" s="21"/>
      <c r="FC404" s="21"/>
      <c r="FD404" s="21"/>
      <c r="FE404" s="21"/>
      <c r="FF404" s="21"/>
      <c r="FG404" s="21"/>
      <c r="FH404" s="21"/>
      <c r="FI404" s="21"/>
      <c r="FJ404" s="21"/>
      <c r="FK404" s="21"/>
      <c r="FL404" s="21"/>
      <c r="FM404" s="21"/>
      <c r="FN404" s="21"/>
      <c r="FO404" s="21"/>
    </row>
    <row r="405" spans="70:171" s="13" customFormat="1" ht="15" customHeight="1" x14ac:dyDescent="0.2">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c r="EM405" s="21"/>
      <c r="EN405" s="21"/>
      <c r="EO405" s="21"/>
      <c r="EP405" s="21"/>
      <c r="EQ405" s="21"/>
      <c r="ER405" s="21"/>
      <c r="ES405" s="21"/>
      <c r="ET405" s="21"/>
      <c r="EU405" s="21"/>
      <c r="EV405" s="21"/>
      <c r="EW405" s="21"/>
      <c r="EX405" s="21"/>
      <c r="EY405" s="21"/>
      <c r="EZ405" s="21"/>
      <c r="FA405" s="21"/>
      <c r="FB405" s="21"/>
      <c r="FC405" s="21"/>
      <c r="FD405" s="21"/>
      <c r="FE405" s="21"/>
      <c r="FF405" s="21"/>
      <c r="FG405" s="21"/>
      <c r="FH405" s="21"/>
      <c r="FI405" s="21"/>
      <c r="FJ405" s="21"/>
      <c r="FK405" s="21"/>
      <c r="FL405" s="21"/>
      <c r="FM405" s="21"/>
      <c r="FN405" s="21"/>
      <c r="FO405" s="21"/>
    </row>
    <row r="406" spans="70:171" s="13" customFormat="1" ht="15" customHeight="1" x14ac:dyDescent="0.2">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c r="EM406" s="21"/>
      <c r="EN406" s="21"/>
      <c r="EO406" s="21"/>
      <c r="EP406" s="21"/>
      <c r="EQ406" s="21"/>
      <c r="ER406" s="21"/>
      <c r="ES406" s="21"/>
      <c r="ET406" s="21"/>
      <c r="EU406" s="21"/>
      <c r="EV406" s="21"/>
      <c r="EW406" s="21"/>
      <c r="EX406" s="21"/>
      <c r="EY406" s="21"/>
      <c r="EZ406" s="21"/>
      <c r="FA406" s="21"/>
      <c r="FB406" s="21"/>
      <c r="FC406" s="21"/>
      <c r="FD406" s="21"/>
      <c r="FE406" s="21"/>
      <c r="FF406" s="21"/>
      <c r="FG406" s="21"/>
      <c r="FH406" s="21"/>
      <c r="FI406" s="21"/>
      <c r="FJ406" s="21"/>
      <c r="FK406" s="21"/>
      <c r="FL406" s="21"/>
      <c r="FM406" s="21"/>
      <c r="FN406" s="21"/>
      <c r="FO406" s="21"/>
    </row>
    <row r="407" spans="70:171" s="13" customFormat="1" ht="15" customHeight="1" x14ac:dyDescent="0.2">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c r="EM407" s="21"/>
      <c r="EN407" s="21"/>
      <c r="EO407" s="21"/>
      <c r="EP407" s="21"/>
      <c r="EQ407" s="21"/>
      <c r="ER407" s="21"/>
      <c r="ES407" s="21"/>
      <c r="ET407" s="21"/>
      <c r="EU407" s="21"/>
      <c r="EV407" s="21"/>
      <c r="EW407" s="21"/>
      <c r="EX407" s="21"/>
      <c r="EY407" s="21"/>
      <c r="EZ407" s="21"/>
      <c r="FA407" s="21"/>
      <c r="FB407" s="21"/>
      <c r="FC407" s="21"/>
      <c r="FD407" s="21"/>
      <c r="FE407" s="21"/>
      <c r="FF407" s="21"/>
      <c r="FG407" s="21"/>
      <c r="FH407" s="21"/>
      <c r="FI407" s="21"/>
      <c r="FJ407" s="21"/>
      <c r="FK407" s="21"/>
      <c r="FL407" s="21"/>
      <c r="FM407" s="21"/>
      <c r="FN407" s="21"/>
      <c r="FO407" s="21"/>
    </row>
    <row r="408" spans="70:171" s="13" customFormat="1" ht="15" customHeight="1" x14ac:dyDescent="0.2">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c r="EM408" s="21"/>
      <c r="EN408" s="21"/>
      <c r="EO408" s="21"/>
      <c r="EP408" s="21"/>
      <c r="EQ408" s="21"/>
      <c r="ER408" s="21"/>
      <c r="ES408" s="21"/>
      <c r="ET408" s="21"/>
      <c r="EU408" s="21"/>
      <c r="EV408" s="21"/>
      <c r="EW408" s="21"/>
      <c r="EX408" s="21"/>
      <c r="EY408" s="21"/>
      <c r="EZ408" s="21"/>
      <c r="FA408" s="21"/>
      <c r="FB408" s="21"/>
      <c r="FC408" s="21"/>
      <c r="FD408" s="21"/>
      <c r="FE408" s="21"/>
      <c r="FF408" s="21"/>
      <c r="FG408" s="21"/>
      <c r="FH408" s="21"/>
      <c r="FI408" s="21"/>
      <c r="FJ408" s="21"/>
      <c r="FK408" s="21"/>
      <c r="FL408" s="21"/>
      <c r="FM408" s="21"/>
      <c r="FN408" s="21"/>
      <c r="FO408" s="21"/>
    </row>
    <row r="409" spans="70:171" s="13" customFormat="1" ht="15" customHeight="1" x14ac:dyDescent="0.2">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row>
    <row r="410" spans="70:171" s="13" customFormat="1" ht="15" customHeight="1" x14ac:dyDescent="0.2">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c r="EM410" s="21"/>
      <c r="EN410" s="21"/>
      <c r="EO410" s="21"/>
      <c r="EP410" s="21"/>
      <c r="EQ410" s="21"/>
      <c r="ER410" s="21"/>
      <c r="ES410" s="21"/>
      <c r="ET410" s="21"/>
      <c r="EU410" s="21"/>
      <c r="EV410" s="21"/>
      <c r="EW410" s="21"/>
      <c r="EX410" s="21"/>
      <c r="EY410" s="21"/>
      <c r="EZ410" s="21"/>
      <c r="FA410" s="21"/>
      <c r="FB410" s="21"/>
      <c r="FC410" s="21"/>
      <c r="FD410" s="21"/>
      <c r="FE410" s="21"/>
      <c r="FF410" s="21"/>
      <c r="FG410" s="21"/>
      <c r="FH410" s="21"/>
      <c r="FI410" s="21"/>
      <c r="FJ410" s="21"/>
      <c r="FK410" s="21"/>
      <c r="FL410" s="21"/>
      <c r="FM410" s="21"/>
      <c r="FN410" s="21"/>
      <c r="FO410" s="21"/>
    </row>
    <row r="411" spans="70:171" s="13" customFormat="1" ht="15" customHeight="1" x14ac:dyDescent="0.2">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row>
    <row r="412" spans="70:171" s="13" customFormat="1" ht="15" customHeight="1" x14ac:dyDescent="0.2">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c r="EM412" s="21"/>
      <c r="EN412" s="21"/>
      <c r="EO412" s="21"/>
      <c r="EP412" s="21"/>
      <c r="EQ412" s="21"/>
      <c r="ER412" s="21"/>
      <c r="ES412" s="21"/>
      <c r="ET412" s="21"/>
      <c r="EU412" s="21"/>
      <c r="EV412" s="21"/>
      <c r="EW412" s="21"/>
      <c r="EX412" s="21"/>
      <c r="EY412" s="21"/>
      <c r="EZ412" s="21"/>
      <c r="FA412" s="21"/>
      <c r="FB412" s="21"/>
      <c r="FC412" s="21"/>
      <c r="FD412" s="21"/>
      <c r="FE412" s="21"/>
      <c r="FF412" s="21"/>
      <c r="FG412" s="21"/>
      <c r="FH412" s="21"/>
      <c r="FI412" s="21"/>
      <c r="FJ412" s="21"/>
      <c r="FK412" s="21"/>
      <c r="FL412" s="21"/>
      <c r="FM412" s="21"/>
      <c r="FN412" s="21"/>
      <c r="FO412" s="21"/>
    </row>
    <row r="413" spans="70:171" s="13" customFormat="1" ht="15" customHeight="1" x14ac:dyDescent="0.2">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c r="EM413" s="21"/>
      <c r="EN413" s="21"/>
      <c r="EO413" s="21"/>
      <c r="EP413" s="21"/>
      <c r="EQ413" s="21"/>
      <c r="ER413" s="21"/>
      <c r="ES413" s="21"/>
      <c r="ET413" s="21"/>
      <c r="EU413" s="21"/>
      <c r="EV413" s="21"/>
      <c r="EW413" s="21"/>
      <c r="EX413" s="21"/>
      <c r="EY413" s="21"/>
      <c r="EZ413" s="21"/>
      <c r="FA413" s="21"/>
      <c r="FB413" s="21"/>
      <c r="FC413" s="21"/>
      <c r="FD413" s="21"/>
      <c r="FE413" s="21"/>
      <c r="FF413" s="21"/>
      <c r="FG413" s="21"/>
      <c r="FH413" s="21"/>
      <c r="FI413" s="21"/>
      <c r="FJ413" s="21"/>
      <c r="FK413" s="21"/>
      <c r="FL413" s="21"/>
      <c r="FM413" s="21"/>
      <c r="FN413" s="21"/>
      <c r="FO413" s="21"/>
    </row>
    <row r="414" spans="70:171" s="13" customFormat="1" ht="15" customHeight="1" x14ac:dyDescent="0.2">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c r="EM414" s="21"/>
      <c r="EN414" s="21"/>
      <c r="EO414" s="21"/>
      <c r="EP414" s="21"/>
      <c r="EQ414" s="21"/>
      <c r="ER414" s="21"/>
      <c r="ES414" s="21"/>
      <c r="ET414" s="21"/>
      <c r="EU414" s="21"/>
      <c r="EV414" s="21"/>
      <c r="EW414" s="21"/>
      <c r="EX414" s="21"/>
      <c r="EY414" s="21"/>
      <c r="EZ414" s="21"/>
      <c r="FA414" s="21"/>
      <c r="FB414" s="21"/>
      <c r="FC414" s="21"/>
      <c r="FD414" s="21"/>
      <c r="FE414" s="21"/>
      <c r="FF414" s="21"/>
      <c r="FG414" s="21"/>
      <c r="FH414" s="21"/>
      <c r="FI414" s="21"/>
      <c r="FJ414" s="21"/>
      <c r="FK414" s="21"/>
      <c r="FL414" s="21"/>
      <c r="FM414" s="21"/>
      <c r="FN414" s="21"/>
      <c r="FO414" s="21"/>
    </row>
    <row r="415" spans="70:171" s="13" customFormat="1" ht="15" customHeight="1" x14ac:dyDescent="0.2">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c r="EM415" s="21"/>
      <c r="EN415" s="21"/>
      <c r="EO415" s="21"/>
      <c r="EP415" s="21"/>
      <c r="EQ415" s="21"/>
      <c r="ER415" s="21"/>
      <c r="ES415" s="21"/>
      <c r="ET415" s="21"/>
      <c r="EU415" s="21"/>
      <c r="EV415" s="21"/>
      <c r="EW415" s="21"/>
      <c r="EX415" s="21"/>
      <c r="EY415" s="21"/>
      <c r="EZ415" s="21"/>
      <c r="FA415" s="21"/>
      <c r="FB415" s="21"/>
      <c r="FC415" s="21"/>
      <c r="FD415" s="21"/>
      <c r="FE415" s="21"/>
      <c r="FF415" s="21"/>
      <c r="FG415" s="21"/>
      <c r="FH415" s="21"/>
      <c r="FI415" s="21"/>
      <c r="FJ415" s="21"/>
      <c r="FK415" s="21"/>
      <c r="FL415" s="21"/>
      <c r="FM415" s="21"/>
      <c r="FN415" s="21"/>
      <c r="FO415" s="21"/>
    </row>
    <row r="416" spans="70:171" s="13" customFormat="1" ht="15" customHeight="1" x14ac:dyDescent="0.2">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c r="EM416" s="21"/>
      <c r="EN416" s="21"/>
      <c r="EO416" s="21"/>
      <c r="EP416" s="21"/>
      <c r="EQ416" s="21"/>
      <c r="ER416" s="21"/>
      <c r="ES416" s="21"/>
      <c r="ET416" s="21"/>
      <c r="EU416" s="21"/>
      <c r="EV416" s="21"/>
      <c r="EW416" s="21"/>
      <c r="EX416" s="21"/>
      <c r="EY416" s="21"/>
      <c r="EZ416" s="21"/>
      <c r="FA416" s="21"/>
      <c r="FB416" s="21"/>
      <c r="FC416" s="21"/>
      <c r="FD416" s="21"/>
      <c r="FE416" s="21"/>
      <c r="FF416" s="21"/>
      <c r="FG416" s="21"/>
      <c r="FH416" s="21"/>
      <c r="FI416" s="21"/>
      <c r="FJ416" s="21"/>
      <c r="FK416" s="21"/>
      <c r="FL416" s="21"/>
      <c r="FM416" s="21"/>
      <c r="FN416" s="21"/>
      <c r="FO416" s="21"/>
    </row>
    <row r="417" spans="70:171" s="13" customFormat="1" ht="15" customHeight="1" x14ac:dyDescent="0.2">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c r="EM417" s="21"/>
      <c r="EN417" s="21"/>
      <c r="EO417" s="21"/>
      <c r="EP417" s="21"/>
      <c r="EQ417" s="21"/>
      <c r="ER417" s="21"/>
      <c r="ES417" s="21"/>
      <c r="ET417" s="21"/>
      <c r="EU417" s="21"/>
      <c r="EV417" s="21"/>
      <c r="EW417" s="21"/>
      <c r="EX417" s="21"/>
      <c r="EY417" s="21"/>
      <c r="EZ417" s="21"/>
      <c r="FA417" s="21"/>
      <c r="FB417" s="21"/>
      <c r="FC417" s="21"/>
      <c r="FD417" s="21"/>
      <c r="FE417" s="21"/>
      <c r="FF417" s="21"/>
      <c r="FG417" s="21"/>
      <c r="FH417" s="21"/>
      <c r="FI417" s="21"/>
      <c r="FJ417" s="21"/>
      <c r="FK417" s="21"/>
      <c r="FL417" s="21"/>
      <c r="FM417" s="21"/>
      <c r="FN417" s="21"/>
      <c r="FO417" s="21"/>
    </row>
    <row r="418" spans="70:171" s="13" customFormat="1" ht="15" customHeight="1" x14ac:dyDescent="0.2">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c r="EM418" s="21"/>
      <c r="EN418" s="21"/>
      <c r="EO418" s="21"/>
      <c r="EP418" s="21"/>
      <c r="EQ418" s="21"/>
      <c r="ER418" s="21"/>
      <c r="ES418" s="21"/>
      <c r="ET418" s="21"/>
      <c r="EU418" s="21"/>
      <c r="EV418" s="21"/>
      <c r="EW418" s="21"/>
      <c r="EX418" s="21"/>
      <c r="EY418" s="21"/>
      <c r="EZ418" s="21"/>
      <c r="FA418" s="21"/>
      <c r="FB418" s="21"/>
      <c r="FC418" s="21"/>
      <c r="FD418" s="21"/>
      <c r="FE418" s="21"/>
      <c r="FF418" s="21"/>
      <c r="FG418" s="21"/>
      <c r="FH418" s="21"/>
      <c r="FI418" s="21"/>
      <c r="FJ418" s="21"/>
      <c r="FK418" s="21"/>
      <c r="FL418" s="21"/>
      <c r="FM418" s="21"/>
      <c r="FN418" s="21"/>
      <c r="FO418" s="21"/>
    </row>
    <row r="419" spans="70:171" s="13" customFormat="1" ht="15" customHeight="1" x14ac:dyDescent="0.2">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c r="EM419" s="21"/>
      <c r="EN419" s="21"/>
      <c r="EO419" s="21"/>
      <c r="EP419" s="21"/>
      <c r="EQ419" s="21"/>
      <c r="ER419" s="21"/>
      <c r="ES419" s="21"/>
      <c r="ET419" s="21"/>
      <c r="EU419" s="21"/>
      <c r="EV419" s="21"/>
      <c r="EW419" s="21"/>
      <c r="EX419" s="21"/>
      <c r="EY419" s="21"/>
      <c r="EZ419" s="21"/>
      <c r="FA419" s="21"/>
      <c r="FB419" s="21"/>
      <c r="FC419" s="21"/>
      <c r="FD419" s="21"/>
      <c r="FE419" s="21"/>
      <c r="FF419" s="21"/>
      <c r="FG419" s="21"/>
      <c r="FH419" s="21"/>
      <c r="FI419" s="21"/>
      <c r="FJ419" s="21"/>
      <c r="FK419" s="21"/>
      <c r="FL419" s="21"/>
      <c r="FM419" s="21"/>
      <c r="FN419" s="21"/>
      <c r="FO419" s="21"/>
    </row>
    <row r="420" spans="70:171" s="13" customFormat="1" ht="15" customHeight="1" x14ac:dyDescent="0.2">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c r="EM420" s="21"/>
      <c r="EN420" s="21"/>
      <c r="EO420" s="21"/>
      <c r="EP420" s="21"/>
      <c r="EQ420" s="21"/>
      <c r="ER420" s="21"/>
      <c r="ES420" s="21"/>
      <c r="ET420" s="21"/>
      <c r="EU420" s="21"/>
      <c r="EV420" s="21"/>
      <c r="EW420" s="21"/>
      <c r="EX420" s="21"/>
      <c r="EY420" s="21"/>
      <c r="EZ420" s="21"/>
      <c r="FA420" s="21"/>
      <c r="FB420" s="21"/>
      <c r="FC420" s="21"/>
      <c r="FD420" s="21"/>
      <c r="FE420" s="21"/>
      <c r="FF420" s="21"/>
      <c r="FG420" s="21"/>
      <c r="FH420" s="21"/>
      <c r="FI420" s="21"/>
      <c r="FJ420" s="21"/>
      <c r="FK420" s="21"/>
      <c r="FL420" s="21"/>
      <c r="FM420" s="21"/>
      <c r="FN420" s="21"/>
      <c r="FO420" s="21"/>
    </row>
    <row r="421" spans="70:171" s="13" customFormat="1" ht="15" customHeight="1" x14ac:dyDescent="0.2">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c r="EM421" s="21"/>
      <c r="EN421" s="21"/>
      <c r="EO421" s="21"/>
      <c r="EP421" s="21"/>
      <c r="EQ421" s="21"/>
      <c r="ER421" s="21"/>
      <c r="ES421" s="21"/>
      <c r="ET421" s="21"/>
      <c r="EU421" s="21"/>
      <c r="EV421" s="21"/>
      <c r="EW421" s="21"/>
      <c r="EX421" s="21"/>
      <c r="EY421" s="21"/>
      <c r="EZ421" s="21"/>
      <c r="FA421" s="21"/>
      <c r="FB421" s="21"/>
      <c r="FC421" s="21"/>
      <c r="FD421" s="21"/>
      <c r="FE421" s="21"/>
      <c r="FF421" s="21"/>
      <c r="FG421" s="21"/>
      <c r="FH421" s="21"/>
      <c r="FI421" s="21"/>
      <c r="FJ421" s="21"/>
      <c r="FK421" s="21"/>
      <c r="FL421" s="21"/>
      <c r="FM421" s="21"/>
      <c r="FN421" s="21"/>
      <c r="FO421" s="21"/>
    </row>
    <row r="422" spans="70:171" s="13" customFormat="1" ht="15" customHeight="1" x14ac:dyDescent="0.2">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c r="EM422" s="21"/>
      <c r="EN422" s="21"/>
      <c r="EO422" s="21"/>
      <c r="EP422" s="21"/>
      <c r="EQ422" s="21"/>
      <c r="ER422" s="21"/>
      <c r="ES422" s="21"/>
      <c r="ET422" s="21"/>
      <c r="EU422" s="21"/>
      <c r="EV422" s="21"/>
      <c r="EW422" s="21"/>
      <c r="EX422" s="21"/>
      <c r="EY422" s="21"/>
      <c r="EZ422" s="21"/>
      <c r="FA422" s="21"/>
      <c r="FB422" s="21"/>
      <c r="FC422" s="21"/>
      <c r="FD422" s="21"/>
      <c r="FE422" s="21"/>
      <c r="FF422" s="21"/>
      <c r="FG422" s="21"/>
      <c r="FH422" s="21"/>
      <c r="FI422" s="21"/>
      <c r="FJ422" s="21"/>
      <c r="FK422" s="21"/>
      <c r="FL422" s="21"/>
      <c r="FM422" s="21"/>
      <c r="FN422" s="21"/>
      <c r="FO422" s="21"/>
    </row>
    <row r="423" spans="70:171" s="13" customFormat="1" ht="15" customHeight="1" x14ac:dyDescent="0.2">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c r="EM423" s="21"/>
      <c r="EN423" s="21"/>
      <c r="EO423" s="21"/>
      <c r="EP423" s="21"/>
      <c r="EQ423" s="21"/>
      <c r="ER423" s="21"/>
      <c r="ES423" s="21"/>
      <c r="ET423" s="21"/>
      <c r="EU423" s="21"/>
      <c r="EV423" s="21"/>
      <c r="EW423" s="21"/>
      <c r="EX423" s="21"/>
      <c r="EY423" s="21"/>
      <c r="EZ423" s="21"/>
      <c r="FA423" s="21"/>
      <c r="FB423" s="21"/>
      <c r="FC423" s="21"/>
      <c r="FD423" s="21"/>
      <c r="FE423" s="21"/>
      <c r="FF423" s="21"/>
      <c r="FG423" s="21"/>
      <c r="FH423" s="21"/>
      <c r="FI423" s="21"/>
      <c r="FJ423" s="21"/>
      <c r="FK423" s="21"/>
      <c r="FL423" s="21"/>
      <c r="FM423" s="21"/>
      <c r="FN423" s="21"/>
      <c r="FO423" s="21"/>
    </row>
    <row r="424" spans="70:171" s="13" customFormat="1" ht="15" customHeight="1" x14ac:dyDescent="0.2">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c r="EM424" s="21"/>
      <c r="EN424" s="21"/>
      <c r="EO424" s="21"/>
      <c r="EP424" s="21"/>
      <c r="EQ424" s="21"/>
      <c r="ER424" s="21"/>
      <c r="ES424" s="21"/>
      <c r="ET424" s="21"/>
      <c r="EU424" s="21"/>
      <c r="EV424" s="21"/>
      <c r="EW424" s="21"/>
      <c r="EX424" s="21"/>
      <c r="EY424" s="21"/>
      <c r="EZ424" s="21"/>
      <c r="FA424" s="21"/>
      <c r="FB424" s="21"/>
      <c r="FC424" s="21"/>
      <c r="FD424" s="21"/>
      <c r="FE424" s="21"/>
      <c r="FF424" s="21"/>
      <c r="FG424" s="21"/>
      <c r="FH424" s="21"/>
      <c r="FI424" s="21"/>
      <c r="FJ424" s="21"/>
      <c r="FK424" s="21"/>
      <c r="FL424" s="21"/>
      <c r="FM424" s="21"/>
      <c r="FN424" s="21"/>
      <c r="FO424" s="21"/>
    </row>
    <row r="425" spans="70:171" s="13" customFormat="1" ht="15" customHeight="1" x14ac:dyDescent="0.2">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c r="EM425" s="21"/>
      <c r="EN425" s="21"/>
      <c r="EO425" s="21"/>
      <c r="EP425" s="21"/>
      <c r="EQ425" s="21"/>
      <c r="ER425" s="21"/>
      <c r="ES425" s="21"/>
      <c r="ET425" s="21"/>
      <c r="EU425" s="21"/>
      <c r="EV425" s="21"/>
      <c r="EW425" s="21"/>
      <c r="EX425" s="21"/>
      <c r="EY425" s="21"/>
      <c r="EZ425" s="21"/>
      <c r="FA425" s="21"/>
      <c r="FB425" s="21"/>
      <c r="FC425" s="21"/>
      <c r="FD425" s="21"/>
      <c r="FE425" s="21"/>
      <c r="FF425" s="21"/>
      <c r="FG425" s="21"/>
      <c r="FH425" s="21"/>
      <c r="FI425" s="21"/>
      <c r="FJ425" s="21"/>
      <c r="FK425" s="21"/>
      <c r="FL425" s="21"/>
      <c r="FM425" s="21"/>
      <c r="FN425" s="21"/>
      <c r="FO425" s="21"/>
    </row>
    <row r="426" spans="70:171" s="13" customFormat="1" ht="15" customHeight="1" x14ac:dyDescent="0.2">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c r="EM426" s="21"/>
      <c r="EN426" s="21"/>
      <c r="EO426" s="21"/>
      <c r="EP426" s="21"/>
      <c r="EQ426" s="21"/>
      <c r="ER426" s="21"/>
      <c r="ES426" s="21"/>
      <c r="ET426" s="21"/>
      <c r="EU426" s="21"/>
      <c r="EV426" s="21"/>
      <c r="EW426" s="21"/>
      <c r="EX426" s="21"/>
      <c r="EY426" s="21"/>
      <c r="EZ426" s="21"/>
      <c r="FA426" s="21"/>
      <c r="FB426" s="21"/>
      <c r="FC426" s="21"/>
      <c r="FD426" s="21"/>
      <c r="FE426" s="21"/>
      <c r="FF426" s="21"/>
      <c r="FG426" s="21"/>
      <c r="FH426" s="21"/>
      <c r="FI426" s="21"/>
      <c r="FJ426" s="21"/>
      <c r="FK426" s="21"/>
      <c r="FL426" s="21"/>
      <c r="FM426" s="21"/>
      <c r="FN426" s="21"/>
      <c r="FO426" s="21"/>
    </row>
    <row r="427" spans="70:171" s="13" customFormat="1" ht="15" customHeight="1" x14ac:dyDescent="0.2">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c r="EM427" s="21"/>
      <c r="EN427" s="21"/>
      <c r="EO427" s="21"/>
      <c r="EP427" s="21"/>
      <c r="EQ427" s="21"/>
      <c r="ER427" s="21"/>
      <c r="ES427" s="21"/>
      <c r="ET427" s="21"/>
      <c r="EU427" s="21"/>
      <c r="EV427" s="21"/>
      <c r="EW427" s="21"/>
      <c r="EX427" s="21"/>
      <c r="EY427" s="21"/>
      <c r="EZ427" s="21"/>
      <c r="FA427" s="21"/>
      <c r="FB427" s="21"/>
      <c r="FC427" s="21"/>
      <c r="FD427" s="21"/>
      <c r="FE427" s="21"/>
      <c r="FF427" s="21"/>
      <c r="FG427" s="21"/>
      <c r="FH427" s="21"/>
      <c r="FI427" s="21"/>
      <c r="FJ427" s="21"/>
      <c r="FK427" s="21"/>
      <c r="FL427" s="21"/>
      <c r="FM427" s="21"/>
      <c r="FN427" s="21"/>
      <c r="FO427" s="21"/>
    </row>
    <row r="428" spans="70:171" s="13" customFormat="1" ht="15" customHeight="1" x14ac:dyDescent="0.2">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c r="EM428" s="21"/>
      <c r="EN428" s="21"/>
      <c r="EO428" s="21"/>
      <c r="EP428" s="21"/>
      <c r="EQ428" s="21"/>
      <c r="ER428" s="21"/>
      <c r="ES428" s="21"/>
      <c r="ET428" s="21"/>
      <c r="EU428" s="21"/>
      <c r="EV428" s="21"/>
      <c r="EW428" s="21"/>
      <c r="EX428" s="21"/>
      <c r="EY428" s="21"/>
      <c r="EZ428" s="21"/>
      <c r="FA428" s="21"/>
      <c r="FB428" s="21"/>
      <c r="FC428" s="21"/>
      <c r="FD428" s="21"/>
      <c r="FE428" s="21"/>
      <c r="FF428" s="21"/>
      <c r="FG428" s="21"/>
      <c r="FH428" s="21"/>
      <c r="FI428" s="21"/>
      <c r="FJ428" s="21"/>
      <c r="FK428" s="21"/>
      <c r="FL428" s="21"/>
      <c r="FM428" s="21"/>
      <c r="FN428" s="21"/>
      <c r="FO428" s="21"/>
    </row>
    <row r="429" spans="70:171" s="13" customFormat="1" ht="15" customHeight="1" x14ac:dyDescent="0.2">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c r="EM429" s="21"/>
      <c r="EN429" s="21"/>
      <c r="EO429" s="21"/>
      <c r="EP429" s="21"/>
      <c r="EQ429" s="21"/>
      <c r="ER429" s="21"/>
      <c r="ES429" s="21"/>
      <c r="ET429" s="21"/>
      <c r="EU429" s="21"/>
      <c r="EV429" s="21"/>
      <c r="EW429" s="21"/>
      <c r="EX429" s="21"/>
      <c r="EY429" s="21"/>
      <c r="EZ429" s="21"/>
      <c r="FA429" s="21"/>
      <c r="FB429" s="21"/>
      <c r="FC429" s="21"/>
      <c r="FD429" s="21"/>
      <c r="FE429" s="21"/>
      <c r="FF429" s="21"/>
      <c r="FG429" s="21"/>
      <c r="FH429" s="21"/>
      <c r="FI429" s="21"/>
      <c r="FJ429" s="21"/>
      <c r="FK429" s="21"/>
      <c r="FL429" s="21"/>
      <c r="FM429" s="21"/>
      <c r="FN429" s="21"/>
      <c r="FO429" s="21"/>
    </row>
    <row r="430" spans="70:171" s="13" customFormat="1" ht="15" customHeight="1" x14ac:dyDescent="0.2">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c r="EM430" s="21"/>
      <c r="EN430" s="21"/>
      <c r="EO430" s="21"/>
      <c r="EP430" s="21"/>
      <c r="EQ430" s="21"/>
      <c r="ER430" s="21"/>
      <c r="ES430" s="21"/>
      <c r="ET430" s="21"/>
      <c r="EU430" s="21"/>
      <c r="EV430" s="21"/>
      <c r="EW430" s="21"/>
      <c r="EX430" s="21"/>
      <c r="EY430" s="21"/>
      <c r="EZ430" s="21"/>
      <c r="FA430" s="21"/>
      <c r="FB430" s="21"/>
      <c r="FC430" s="21"/>
      <c r="FD430" s="21"/>
      <c r="FE430" s="21"/>
      <c r="FF430" s="21"/>
      <c r="FG430" s="21"/>
      <c r="FH430" s="21"/>
      <c r="FI430" s="21"/>
      <c r="FJ430" s="21"/>
      <c r="FK430" s="21"/>
      <c r="FL430" s="21"/>
      <c r="FM430" s="21"/>
      <c r="FN430" s="21"/>
      <c r="FO430" s="21"/>
    </row>
    <row r="431" spans="70:171" s="13" customFormat="1" ht="15" customHeight="1" x14ac:dyDescent="0.2">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c r="EM431" s="21"/>
      <c r="EN431" s="21"/>
      <c r="EO431" s="21"/>
      <c r="EP431" s="21"/>
      <c r="EQ431" s="21"/>
      <c r="ER431" s="21"/>
      <c r="ES431" s="21"/>
      <c r="ET431" s="21"/>
      <c r="EU431" s="21"/>
      <c r="EV431" s="21"/>
      <c r="EW431" s="21"/>
      <c r="EX431" s="21"/>
      <c r="EY431" s="21"/>
      <c r="EZ431" s="21"/>
      <c r="FA431" s="21"/>
      <c r="FB431" s="21"/>
      <c r="FC431" s="21"/>
      <c r="FD431" s="21"/>
      <c r="FE431" s="21"/>
      <c r="FF431" s="21"/>
      <c r="FG431" s="21"/>
      <c r="FH431" s="21"/>
      <c r="FI431" s="21"/>
      <c r="FJ431" s="21"/>
      <c r="FK431" s="21"/>
      <c r="FL431" s="21"/>
      <c r="FM431" s="21"/>
      <c r="FN431" s="21"/>
      <c r="FO431" s="21"/>
    </row>
    <row r="432" spans="70:171" s="13" customFormat="1" ht="15" customHeight="1" x14ac:dyDescent="0.2">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c r="EM432" s="21"/>
      <c r="EN432" s="21"/>
      <c r="EO432" s="21"/>
      <c r="EP432" s="21"/>
      <c r="EQ432" s="21"/>
      <c r="ER432" s="21"/>
      <c r="ES432" s="21"/>
      <c r="ET432" s="21"/>
      <c r="EU432" s="21"/>
      <c r="EV432" s="21"/>
      <c r="EW432" s="21"/>
      <c r="EX432" s="21"/>
      <c r="EY432" s="21"/>
      <c r="EZ432" s="21"/>
      <c r="FA432" s="21"/>
      <c r="FB432" s="21"/>
      <c r="FC432" s="21"/>
      <c r="FD432" s="21"/>
      <c r="FE432" s="21"/>
      <c r="FF432" s="21"/>
      <c r="FG432" s="21"/>
      <c r="FH432" s="21"/>
      <c r="FI432" s="21"/>
      <c r="FJ432" s="21"/>
      <c r="FK432" s="21"/>
      <c r="FL432" s="21"/>
      <c r="FM432" s="21"/>
      <c r="FN432" s="21"/>
      <c r="FO432" s="21"/>
    </row>
    <row r="433" spans="70:171" s="13" customFormat="1" ht="15" customHeight="1" x14ac:dyDescent="0.2">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c r="EM433" s="21"/>
      <c r="EN433" s="21"/>
      <c r="EO433" s="21"/>
      <c r="EP433" s="21"/>
      <c r="EQ433" s="21"/>
      <c r="ER433" s="21"/>
      <c r="ES433" s="21"/>
      <c r="ET433" s="21"/>
      <c r="EU433" s="21"/>
      <c r="EV433" s="21"/>
      <c r="EW433" s="21"/>
      <c r="EX433" s="21"/>
      <c r="EY433" s="21"/>
      <c r="EZ433" s="21"/>
      <c r="FA433" s="21"/>
      <c r="FB433" s="21"/>
      <c r="FC433" s="21"/>
      <c r="FD433" s="21"/>
      <c r="FE433" s="21"/>
      <c r="FF433" s="21"/>
      <c r="FG433" s="21"/>
      <c r="FH433" s="21"/>
      <c r="FI433" s="21"/>
      <c r="FJ433" s="21"/>
      <c r="FK433" s="21"/>
      <c r="FL433" s="21"/>
      <c r="FM433" s="21"/>
      <c r="FN433" s="21"/>
      <c r="FO433" s="21"/>
    </row>
    <row r="434" spans="70:171" s="13" customFormat="1" ht="15" customHeight="1" x14ac:dyDescent="0.2">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c r="EM434" s="21"/>
      <c r="EN434" s="21"/>
      <c r="EO434" s="21"/>
      <c r="EP434" s="21"/>
      <c r="EQ434" s="21"/>
      <c r="ER434" s="21"/>
      <c r="ES434" s="21"/>
      <c r="ET434" s="21"/>
      <c r="EU434" s="21"/>
      <c r="EV434" s="21"/>
      <c r="EW434" s="21"/>
      <c r="EX434" s="21"/>
      <c r="EY434" s="21"/>
      <c r="EZ434" s="21"/>
      <c r="FA434" s="21"/>
      <c r="FB434" s="21"/>
      <c r="FC434" s="21"/>
      <c r="FD434" s="21"/>
      <c r="FE434" s="21"/>
      <c r="FF434" s="21"/>
      <c r="FG434" s="21"/>
      <c r="FH434" s="21"/>
      <c r="FI434" s="21"/>
      <c r="FJ434" s="21"/>
      <c r="FK434" s="21"/>
      <c r="FL434" s="21"/>
      <c r="FM434" s="21"/>
      <c r="FN434" s="21"/>
      <c r="FO434" s="21"/>
    </row>
    <row r="435" spans="70:171" s="13" customFormat="1" ht="15" customHeight="1" x14ac:dyDescent="0.2">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c r="EM435" s="21"/>
      <c r="EN435" s="21"/>
      <c r="EO435" s="21"/>
      <c r="EP435" s="21"/>
      <c r="EQ435" s="21"/>
      <c r="ER435" s="21"/>
      <c r="ES435" s="21"/>
      <c r="ET435" s="21"/>
      <c r="EU435" s="21"/>
      <c r="EV435" s="21"/>
      <c r="EW435" s="21"/>
      <c r="EX435" s="21"/>
      <c r="EY435" s="21"/>
      <c r="EZ435" s="21"/>
      <c r="FA435" s="21"/>
      <c r="FB435" s="21"/>
      <c r="FC435" s="21"/>
      <c r="FD435" s="21"/>
      <c r="FE435" s="21"/>
      <c r="FF435" s="21"/>
      <c r="FG435" s="21"/>
      <c r="FH435" s="21"/>
      <c r="FI435" s="21"/>
      <c r="FJ435" s="21"/>
      <c r="FK435" s="21"/>
      <c r="FL435" s="21"/>
      <c r="FM435" s="21"/>
      <c r="FN435" s="21"/>
      <c r="FO435" s="21"/>
    </row>
    <row r="436" spans="70:171" s="13" customFormat="1" ht="15" customHeight="1" x14ac:dyDescent="0.2">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c r="EM436" s="21"/>
      <c r="EN436" s="21"/>
      <c r="EO436" s="21"/>
      <c r="EP436" s="21"/>
      <c r="EQ436" s="21"/>
      <c r="ER436" s="21"/>
      <c r="ES436" s="21"/>
      <c r="ET436" s="21"/>
      <c r="EU436" s="21"/>
      <c r="EV436" s="21"/>
      <c r="EW436" s="21"/>
      <c r="EX436" s="21"/>
      <c r="EY436" s="21"/>
      <c r="EZ436" s="21"/>
      <c r="FA436" s="21"/>
      <c r="FB436" s="21"/>
      <c r="FC436" s="21"/>
      <c r="FD436" s="21"/>
      <c r="FE436" s="21"/>
      <c r="FF436" s="21"/>
      <c r="FG436" s="21"/>
      <c r="FH436" s="21"/>
      <c r="FI436" s="21"/>
      <c r="FJ436" s="21"/>
      <c r="FK436" s="21"/>
      <c r="FL436" s="21"/>
      <c r="FM436" s="21"/>
      <c r="FN436" s="21"/>
      <c r="FO436" s="21"/>
    </row>
    <row r="437" spans="70:171" s="13" customFormat="1" ht="15" customHeight="1" x14ac:dyDescent="0.2">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c r="EM437" s="21"/>
      <c r="EN437" s="21"/>
      <c r="EO437" s="21"/>
      <c r="EP437" s="21"/>
      <c r="EQ437" s="21"/>
      <c r="ER437" s="21"/>
      <c r="ES437" s="21"/>
      <c r="ET437" s="21"/>
      <c r="EU437" s="21"/>
      <c r="EV437" s="21"/>
      <c r="EW437" s="21"/>
      <c r="EX437" s="21"/>
      <c r="EY437" s="21"/>
      <c r="EZ437" s="21"/>
      <c r="FA437" s="21"/>
      <c r="FB437" s="21"/>
      <c r="FC437" s="21"/>
      <c r="FD437" s="21"/>
      <c r="FE437" s="21"/>
      <c r="FF437" s="21"/>
      <c r="FG437" s="21"/>
      <c r="FH437" s="21"/>
      <c r="FI437" s="21"/>
      <c r="FJ437" s="21"/>
      <c r="FK437" s="21"/>
      <c r="FL437" s="21"/>
      <c r="FM437" s="21"/>
      <c r="FN437" s="21"/>
      <c r="FO437" s="21"/>
    </row>
    <row r="438" spans="70:171" s="13" customFormat="1" ht="15" customHeight="1" x14ac:dyDescent="0.2">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c r="EM438" s="21"/>
      <c r="EN438" s="21"/>
      <c r="EO438" s="21"/>
      <c r="EP438" s="21"/>
      <c r="EQ438" s="21"/>
      <c r="ER438" s="21"/>
      <c r="ES438" s="21"/>
      <c r="ET438" s="21"/>
      <c r="EU438" s="21"/>
      <c r="EV438" s="21"/>
      <c r="EW438" s="21"/>
      <c r="EX438" s="21"/>
      <c r="EY438" s="21"/>
      <c r="EZ438" s="21"/>
      <c r="FA438" s="21"/>
      <c r="FB438" s="21"/>
      <c r="FC438" s="21"/>
      <c r="FD438" s="21"/>
      <c r="FE438" s="21"/>
      <c r="FF438" s="21"/>
      <c r="FG438" s="21"/>
      <c r="FH438" s="21"/>
      <c r="FI438" s="21"/>
      <c r="FJ438" s="21"/>
      <c r="FK438" s="21"/>
      <c r="FL438" s="21"/>
      <c r="FM438" s="21"/>
      <c r="FN438" s="21"/>
      <c r="FO438" s="21"/>
    </row>
    <row r="439" spans="70:171" s="13" customFormat="1" ht="15" customHeight="1" x14ac:dyDescent="0.2">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c r="EM439" s="21"/>
      <c r="EN439" s="21"/>
      <c r="EO439" s="21"/>
      <c r="EP439" s="21"/>
      <c r="EQ439" s="21"/>
      <c r="ER439" s="21"/>
      <c r="ES439" s="21"/>
      <c r="ET439" s="21"/>
      <c r="EU439" s="21"/>
      <c r="EV439" s="21"/>
      <c r="EW439" s="21"/>
      <c r="EX439" s="21"/>
      <c r="EY439" s="21"/>
      <c r="EZ439" s="21"/>
      <c r="FA439" s="21"/>
      <c r="FB439" s="21"/>
      <c r="FC439" s="21"/>
      <c r="FD439" s="21"/>
      <c r="FE439" s="21"/>
      <c r="FF439" s="21"/>
      <c r="FG439" s="21"/>
      <c r="FH439" s="21"/>
      <c r="FI439" s="21"/>
      <c r="FJ439" s="21"/>
      <c r="FK439" s="21"/>
      <c r="FL439" s="21"/>
      <c r="FM439" s="21"/>
      <c r="FN439" s="21"/>
      <c r="FO439" s="21"/>
    </row>
    <row r="440" spans="70:171" s="13" customFormat="1" ht="15" customHeight="1" x14ac:dyDescent="0.2">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c r="EM440" s="21"/>
      <c r="EN440" s="21"/>
      <c r="EO440" s="21"/>
      <c r="EP440" s="21"/>
      <c r="EQ440" s="21"/>
      <c r="ER440" s="21"/>
      <c r="ES440" s="21"/>
      <c r="ET440" s="21"/>
      <c r="EU440" s="21"/>
      <c r="EV440" s="21"/>
      <c r="EW440" s="21"/>
      <c r="EX440" s="21"/>
      <c r="EY440" s="21"/>
      <c r="EZ440" s="21"/>
      <c r="FA440" s="21"/>
      <c r="FB440" s="21"/>
      <c r="FC440" s="21"/>
      <c r="FD440" s="21"/>
      <c r="FE440" s="21"/>
      <c r="FF440" s="21"/>
      <c r="FG440" s="21"/>
      <c r="FH440" s="21"/>
      <c r="FI440" s="21"/>
      <c r="FJ440" s="21"/>
      <c r="FK440" s="21"/>
      <c r="FL440" s="21"/>
      <c r="FM440" s="21"/>
      <c r="FN440" s="21"/>
      <c r="FO440" s="21"/>
    </row>
    <row r="441" spans="70:171" s="13" customFormat="1" ht="15" customHeight="1" x14ac:dyDescent="0.2">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c r="EM441" s="21"/>
      <c r="EN441" s="21"/>
      <c r="EO441" s="21"/>
      <c r="EP441" s="21"/>
      <c r="EQ441" s="21"/>
      <c r="ER441" s="21"/>
      <c r="ES441" s="21"/>
      <c r="ET441" s="21"/>
      <c r="EU441" s="21"/>
      <c r="EV441" s="21"/>
      <c r="EW441" s="21"/>
      <c r="EX441" s="21"/>
      <c r="EY441" s="21"/>
      <c r="EZ441" s="21"/>
      <c r="FA441" s="21"/>
      <c r="FB441" s="21"/>
      <c r="FC441" s="21"/>
      <c r="FD441" s="21"/>
      <c r="FE441" s="21"/>
      <c r="FF441" s="21"/>
      <c r="FG441" s="21"/>
      <c r="FH441" s="21"/>
      <c r="FI441" s="21"/>
      <c r="FJ441" s="21"/>
      <c r="FK441" s="21"/>
      <c r="FL441" s="21"/>
      <c r="FM441" s="21"/>
      <c r="FN441" s="21"/>
      <c r="FO441" s="21"/>
    </row>
    <row r="442" spans="70:171" s="13" customFormat="1" ht="15" customHeight="1" x14ac:dyDescent="0.2">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c r="EM442" s="21"/>
      <c r="EN442" s="21"/>
      <c r="EO442" s="21"/>
      <c r="EP442" s="21"/>
      <c r="EQ442" s="21"/>
      <c r="ER442" s="21"/>
      <c r="ES442" s="21"/>
      <c r="ET442" s="21"/>
      <c r="EU442" s="21"/>
      <c r="EV442" s="21"/>
      <c r="EW442" s="21"/>
      <c r="EX442" s="21"/>
      <c r="EY442" s="21"/>
      <c r="EZ442" s="21"/>
      <c r="FA442" s="21"/>
      <c r="FB442" s="21"/>
      <c r="FC442" s="21"/>
      <c r="FD442" s="21"/>
      <c r="FE442" s="21"/>
      <c r="FF442" s="21"/>
      <c r="FG442" s="21"/>
      <c r="FH442" s="21"/>
      <c r="FI442" s="21"/>
      <c r="FJ442" s="21"/>
      <c r="FK442" s="21"/>
      <c r="FL442" s="21"/>
      <c r="FM442" s="21"/>
      <c r="FN442" s="21"/>
      <c r="FO442" s="21"/>
    </row>
    <row r="443" spans="70:171" s="13" customFormat="1" ht="15" customHeight="1" x14ac:dyDescent="0.2">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c r="EM443" s="21"/>
      <c r="EN443" s="21"/>
      <c r="EO443" s="21"/>
      <c r="EP443" s="21"/>
      <c r="EQ443" s="21"/>
      <c r="ER443" s="21"/>
      <c r="ES443" s="21"/>
      <c r="ET443" s="21"/>
      <c r="EU443" s="21"/>
      <c r="EV443" s="21"/>
      <c r="EW443" s="21"/>
      <c r="EX443" s="21"/>
      <c r="EY443" s="21"/>
      <c r="EZ443" s="21"/>
      <c r="FA443" s="21"/>
      <c r="FB443" s="21"/>
      <c r="FC443" s="21"/>
      <c r="FD443" s="21"/>
      <c r="FE443" s="21"/>
      <c r="FF443" s="21"/>
      <c r="FG443" s="21"/>
      <c r="FH443" s="21"/>
      <c r="FI443" s="21"/>
      <c r="FJ443" s="21"/>
      <c r="FK443" s="21"/>
      <c r="FL443" s="21"/>
      <c r="FM443" s="21"/>
      <c r="FN443" s="21"/>
      <c r="FO443" s="21"/>
    </row>
    <row r="444" spans="70:171" s="13" customFormat="1" ht="15" customHeight="1" x14ac:dyDescent="0.2">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c r="EM444" s="21"/>
      <c r="EN444" s="21"/>
      <c r="EO444" s="21"/>
      <c r="EP444" s="21"/>
      <c r="EQ444" s="21"/>
      <c r="ER444" s="21"/>
      <c r="ES444" s="21"/>
      <c r="ET444" s="21"/>
      <c r="EU444" s="21"/>
      <c r="EV444" s="21"/>
      <c r="EW444" s="21"/>
      <c r="EX444" s="21"/>
      <c r="EY444" s="21"/>
      <c r="EZ444" s="21"/>
      <c r="FA444" s="21"/>
      <c r="FB444" s="21"/>
      <c r="FC444" s="21"/>
      <c r="FD444" s="21"/>
      <c r="FE444" s="21"/>
      <c r="FF444" s="21"/>
      <c r="FG444" s="21"/>
      <c r="FH444" s="21"/>
      <c r="FI444" s="21"/>
      <c r="FJ444" s="21"/>
      <c r="FK444" s="21"/>
      <c r="FL444" s="21"/>
      <c r="FM444" s="21"/>
      <c r="FN444" s="21"/>
      <c r="FO444" s="21"/>
    </row>
    <row r="445" spans="70:171" s="13" customFormat="1" ht="15" customHeight="1" x14ac:dyDescent="0.2">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c r="EM445" s="21"/>
      <c r="EN445" s="21"/>
      <c r="EO445" s="21"/>
      <c r="EP445" s="21"/>
      <c r="EQ445" s="21"/>
      <c r="ER445" s="21"/>
      <c r="ES445" s="21"/>
      <c r="ET445" s="21"/>
      <c r="EU445" s="21"/>
      <c r="EV445" s="21"/>
      <c r="EW445" s="21"/>
      <c r="EX445" s="21"/>
      <c r="EY445" s="21"/>
      <c r="EZ445" s="21"/>
      <c r="FA445" s="21"/>
      <c r="FB445" s="21"/>
      <c r="FC445" s="21"/>
      <c r="FD445" s="21"/>
      <c r="FE445" s="21"/>
      <c r="FF445" s="21"/>
      <c r="FG445" s="21"/>
      <c r="FH445" s="21"/>
      <c r="FI445" s="21"/>
      <c r="FJ445" s="21"/>
      <c r="FK445" s="21"/>
      <c r="FL445" s="21"/>
      <c r="FM445" s="21"/>
      <c r="FN445" s="21"/>
      <c r="FO445" s="21"/>
    </row>
    <row r="446" spans="70:171" s="13" customFormat="1" ht="15" customHeight="1" x14ac:dyDescent="0.2">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c r="EM446" s="21"/>
      <c r="EN446" s="21"/>
      <c r="EO446" s="21"/>
      <c r="EP446" s="21"/>
      <c r="EQ446" s="21"/>
      <c r="ER446" s="21"/>
      <c r="ES446" s="21"/>
      <c r="ET446" s="21"/>
      <c r="EU446" s="21"/>
      <c r="EV446" s="21"/>
      <c r="EW446" s="21"/>
      <c r="EX446" s="21"/>
      <c r="EY446" s="21"/>
      <c r="EZ446" s="21"/>
      <c r="FA446" s="21"/>
      <c r="FB446" s="21"/>
      <c r="FC446" s="21"/>
      <c r="FD446" s="21"/>
      <c r="FE446" s="21"/>
      <c r="FF446" s="21"/>
      <c r="FG446" s="21"/>
      <c r="FH446" s="21"/>
      <c r="FI446" s="21"/>
      <c r="FJ446" s="21"/>
      <c r="FK446" s="21"/>
      <c r="FL446" s="21"/>
      <c r="FM446" s="21"/>
      <c r="FN446" s="21"/>
      <c r="FO446" s="21"/>
    </row>
    <row r="447" spans="70:171" s="13" customFormat="1" ht="15" customHeight="1" x14ac:dyDescent="0.2">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c r="EM447" s="21"/>
      <c r="EN447" s="21"/>
      <c r="EO447" s="21"/>
      <c r="EP447" s="21"/>
      <c r="EQ447" s="21"/>
      <c r="ER447" s="21"/>
      <c r="ES447" s="21"/>
      <c r="ET447" s="21"/>
      <c r="EU447" s="21"/>
      <c r="EV447" s="21"/>
      <c r="EW447" s="21"/>
      <c r="EX447" s="21"/>
      <c r="EY447" s="21"/>
      <c r="EZ447" s="21"/>
      <c r="FA447" s="21"/>
      <c r="FB447" s="21"/>
      <c r="FC447" s="21"/>
      <c r="FD447" s="21"/>
      <c r="FE447" s="21"/>
      <c r="FF447" s="21"/>
      <c r="FG447" s="21"/>
      <c r="FH447" s="21"/>
      <c r="FI447" s="21"/>
      <c r="FJ447" s="21"/>
      <c r="FK447" s="21"/>
      <c r="FL447" s="21"/>
      <c r="FM447" s="21"/>
      <c r="FN447" s="21"/>
      <c r="FO447" s="21"/>
    </row>
    <row r="448" spans="70:171" s="13" customFormat="1" ht="15" customHeight="1" x14ac:dyDescent="0.2">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c r="EM448" s="21"/>
      <c r="EN448" s="21"/>
      <c r="EO448" s="21"/>
      <c r="EP448" s="21"/>
      <c r="EQ448" s="21"/>
      <c r="ER448" s="21"/>
      <c r="ES448" s="21"/>
      <c r="ET448" s="21"/>
      <c r="EU448" s="21"/>
      <c r="EV448" s="21"/>
      <c r="EW448" s="21"/>
      <c r="EX448" s="21"/>
      <c r="EY448" s="21"/>
      <c r="EZ448" s="21"/>
      <c r="FA448" s="21"/>
      <c r="FB448" s="21"/>
      <c r="FC448" s="21"/>
      <c r="FD448" s="21"/>
      <c r="FE448" s="21"/>
      <c r="FF448" s="21"/>
      <c r="FG448" s="21"/>
      <c r="FH448" s="21"/>
      <c r="FI448" s="21"/>
      <c r="FJ448" s="21"/>
      <c r="FK448" s="21"/>
      <c r="FL448" s="21"/>
      <c r="FM448" s="21"/>
      <c r="FN448" s="21"/>
      <c r="FO448" s="21"/>
    </row>
    <row r="449" spans="70:171" s="13" customFormat="1" ht="15" customHeight="1" x14ac:dyDescent="0.2">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c r="EM449" s="21"/>
      <c r="EN449" s="21"/>
      <c r="EO449" s="21"/>
      <c r="EP449" s="21"/>
      <c r="EQ449" s="21"/>
      <c r="ER449" s="21"/>
      <c r="ES449" s="21"/>
      <c r="ET449" s="21"/>
      <c r="EU449" s="21"/>
      <c r="EV449" s="21"/>
      <c r="EW449" s="21"/>
      <c r="EX449" s="21"/>
      <c r="EY449" s="21"/>
      <c r="EZ449" s="21"/>
      <c r="FA449" s="21"/>
      <c r="FB449" s="21"/>
      <c r="FC449" s="21"/>
      <c r="FD449" s="21"/>
      <c r="FE449" s="21"/>
      <c r="FF449" s="21"/>
      <c r="FG449" s="21"/>
      <c r="FH449" s="21"/>
      <c r="FI449" s="21"/>
      <c r="FJ449" s="21"/>
      <c r="FK449" s="21"/>
      <c r="FL449" s="21"/>
      <c r="FM449" s="21"/>
      <c r="FN449" s="21"/>
      <c r="FO449" s="21"/>
    </row>
    <row r="450" spans="70:171" s="13" customFormat="1" ht="15" customHeight="1" x14ac:dyDescent="0.2">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c r="EM450" s="21"/>
      <c r="EN450" s="21"/>
      <c r="EO450" s="21"/>
      <c r="EP450" s="21"/>
      <c r="EQ450" s="21"/>
      <c r="ER450" s="21"/>
      <c r="ES450" s="21"/>
      <c r="ET450" s="21"/>
      <c r="EU450" s="21"/>
      <c r="EV450" s="21"/>
      <c r="EW450" s="21"/>
      <c r="EX450" s="21"/>
      <c r="EY450" s="21"/>
      <c r="EZ450" s="21"/>
      <c r="FA450" s="21"/>
      <c r="FB450" s="21"/>
      <c r="FC450" s="21"/>
      <c r="FD450" s="21"/>
      <c r="FE450" s="21"/>
      <c r="FF450" s="21"/>
      <c r="FG450" s="21"/>
      <c r="FH450" s="21"/>
      <c r="FI450" s="21"/>
      <c r="FJ450" s="21"/>
      <c r="FK450" s="21"/>
      <c r="FL450" s="21"/>
      <c r="FM450" s="21"/>
      <c r="FN450" s="21"/>
      <c r="FO450" s="21"/>
    </row>
    <row r="451" spans="70:171" s="13" customFormat="1" ht="15" customHeight="1" x14ac:dyDescent="0.2">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c r="EM451" s="21"/>
      <c r="EN451" s="21"/>
      <c r="EO451" s="21"/>
      <c r="EP451" s="21"/>
      <c r="EQ451" s="21"/>
      <c r="ER451" s="21"/>
      <c r="ES451" s="21"/>
      <c r="ET451" s="21"/>
      <c r="EU451" s="21"/>
      <c r="EV451" s="21"/>
      <c r="EW451" s="21"/>
      <c r="EX451" s="21"/>
      <c r="EY451" s="21"/>
      <c r="EZ451" s="21"/>
      <c r="FA451" s="21"/>
      <c r="FB451" s="21"/>
      <c r="FC451" s="21"/>
      <c r="FD451" s="21"/>
      <c r="FE451" s="21"/>
      <c r="FF451" s="21"/>
      <c r="FG451" s="21"/>
      <c r="FH451" s="21"/>
      <c r="FI451" s="21"/>
      <c r="FJ451" s="21"/>
      <c r="FK451" s="21"/>
      <c r="FL451" s="21"/>
      <c r="FM451" s="21"/>
      <c r="FN451" s="21"/>
      <c r="FO451" s="21"/>
    </row>
    <row r="452" spans="70:171" s="13" customFormat="1" ht="15" customHeight="1" x14ac:dyDescent="0.2">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c r="EM452" s="21"/>
      <c r="EN452" s="21"/>
      <c r="EO452" s="21"/>
      <c r="EP452" s="21"/>
      <c r="EQ452" s="21"/>
      <c r="ER452" s="21"/>
      <c r="ES452" s="21"/>
      <c r="ET452" s="21"/>
      <c r="EU452" s="21"/>
      <c r="EV452" s="21"/>
      <c r="EW452" s="21"/>
      <c r="EX452" s="21"/>
      <c r="EY452" s="21"/>
      <c r="EZ452" s="21"/>
      <c r="FA452" s="21"/>
      <c r="FB452" s="21"/>
      <c r="FC452" s="21"/>
      <c r="FD452" s="21"/>
      <c r="FE452" s="21"/>
      <c r="FF452" s="21"/>
      <c r="FG452" s="21"/>
      <c r="FH452" s="21"/>
      <c r="FI452" s="21"/>
      <c r="FJ452" s="21"/>
      <c r="FK452" s="21"/>
      <c r="FL452" s="21"/>
      <c r="FM452" s="21"/>
      <c r="FN452" s="21"/>
      <c r="FO452" s="21"/>
    </row>
    <row r="453" spans="70:171" s="13" customFormat="1" ht="15" customHeight="1" x14ac:dyDescent="0.2">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c r="EM453" s="21"/>
      <c r="EN453" s="21"/>
      <c r="EO453" s="21"/>
      <c r="EP453" s="21"/>
      <c r="EQ453" s="21"/>
      <c r="ER453" s="21"/>
      <c r="ES453" s="21"/>
      <c r="ET453" s="21"/>
      <c r="EU453" s="21"/>
      <c r="EV453" s="21"/>
      <c r="EW453" s="21"/>
      <c r="EX453" s="21"/>
      <c r="EY453" s="21"/>
      <c r="EZ453" s="21"/>
      <c r="FA453" s="21"/>
      <c r="FB453" s="21"/>
      <c r="FC453" s="21"/>
      <c r="FD453" s="21"/>
      <c r="FE453" s="21"/>
      <c r="FF453" s="21"/>
      <c r="FG453" s="21"/>
      <c r="FH453" s="21"/>
      <c r="FI453" s="21"/>
      <c r="FJ453" s="21"/>
      <c r="FK453" s="21"/>
      <c r="FL453" s="21"/>
      <c r="FM453" s="21"/>
      <c r="FN453" s="21"/>
      <c r="FO453" s="21"/>
    </row>
    <row r="454" spans="70:171" s="13" customFormat="1" ht="15" customHeight="1" x14ac:dyDescent="0.2">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c r="EM454" s="21"/>
      <c r="EN454" s="21"/>
      <c r="EO454" s="21"/>
      <c r="EP454" s="21"/>
      <c r="EQ454" s="21"/>
      <c r="ER454" s="21"/>
      <c r="ES454" s="21"/>
      <c r="ET454" s="21"/>
      <c r="EU454" s="21"/>
      <c r="EV454" s="21"/>
      <c r="EW454" s="21"/>
      <c r="EX454" s="21"/>
      <c r="EY454" s="21"/>
      <c r="EZ454" s="21"/>
      <c r="FA454" s="21"/>
      <c r="FB454" s="21"/>
      <c r="FC454" s="21"/>
      <c r="FD454" s="21"/>
      <c r="FE454" s="21"/>
      <c r="FF454" s="21"/>
      <c r="FG454" s="21"/>
      <c r="FH454" s="21"/>
      <c r="FI454" s="21"/>
      <c r="FJ454" s="21"/>
      <c r="FK454" s="21"/>
      <c r="FL454" s="21"/>
      <c r="FM454" s="21"/>
      <c r="FN454" s="21"/>
      <c r="FO454" s="21"/>
    </row>
    <row r="455" spans="70:171" s="13" customFormat="1" ht="15" customHeight="1" x14ac:dyDescent="0.2">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c r="EM455" s="21"/>
      <c r="EN455" s="21"/>
      <c r="EO455" s="21"/>
      <c r="EP455" s="21"/>
      <c r="EQ455" s="21"/>
      <c r="ER455" s="21"/>
      <c r="ES455" s="21"/>
      <c r="ET455" s="21"/>
      <c r="EU455" s="21"/>
      <c r="EV455" s="21"/>
      <c r="EW455" s="21"/>
      <c r="EX455" s="21"/>
      <c r="EY455" s="21"/>
      <c r="EZ455" s="21"/>
      <c r="FA455" s="21"/>
      <c r="FB455" s="21"/>
      <c r="FC455" s="21"/>
      <c r="FD455" s="21"/>
      <c r="FE455" s="21"/>
      <c r="FF455" s="21"/>
      <c r="FG455" s="21"/>
      <c r="FH455" s="21"/>
      <c r="FI455" s="21"/>
      <c r="FJ455" s="21"/>
      <c r="FK455" s="21"/>
      <c r="FL455" s="21"/>
      <c r="FM455" s="21"/>
      <c r="FN455" s="21"/>
      <c r="FO455" s="21"/>
    </row>
    <row r="456" spans="70:171" s="13" customFormat="1" ht="15" customHeight="1" x14ac:dyDescent="0.2">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c r="EM456" s="21"/>
      <c r="EN456" s="21"/>
      <c r="EO456" s="21"/>
      <c r="EP456" s="21"/>
      <c r="EQ456" s="21"/>
      <c r="ER456" s="21"/>
      <c r="ES456" s="21"/>
      <c r="ET456" s="21"/>
      <c r="EU456" s="21"/>
      <c r="EV456" s="21"/>
      <c r="EW456" s="21"/>
      <c r="EX456" s="21"/>
      <c r="EY456" s="21"/>
      <c r="EZ456" s="21"/>
      <c r="FA456" s="21"/>
      <c r="FB456" s="21"/>
      <c r="FC456" s="21"/>
      <c r="FD456" s="21"/>
      <c r="FE456" s="21"/>
      <c r="FF456" s="21"/>
      <c r="FG456" s="21"/>
      <c r="FH456" s="21"/>
      <c r="FI456" s="21"/>
      <c r="FJ456" s="21"/>
      <c r="FK456" s="21"/>
      <c r="FL456" s="21"/>
      <c r="FM456" s="21"/>
      <c r="FN456" s="21"/>
      <c r="FO456" s="21"/>
    </row>
    <row r="457" spans="70:171" s="13" customFormat="1" ht="15" customHeight="1" x14ac:dyDescent="0.2">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c r="EM457" s="21"/>
      <c r="EN457" s="21"/>
      <c r="EO457" s="21"/>
      <c r="EP457" s="21"/>
      <c r="EQ457" s="21"/>
      <c r="ER457" s="21"/>
      <c r="ES457" s="21"/>
      <c r="ET457" s="21"/>
      <c r="EU457" s="21"/>
      <c r="EV457" s="21"/>
      <c r="EW457" s="21"/>
      <c r="EX457" s="21"/>
      <c r="EY457" s="21"/>
      <c r="EZ457" s="21"/>
      <c r="FA457" s="21"/>
      <c r="FB457" s="21"/>
      <c r="FC457" s="21"/>
      <c r="FD457" s="21"/>
      <c r="FE457" s="21"/>
      <c r="FF457" s="21"/>
      <c r="FG457" s="21"/>
      <c r="FH457" s="21"/>
      <c r="FI457" s="21"/>
      <c r="FJ457" s="21"/>
      <c r="FK457" s="21"/>
      <c r="FL457" s="21"/>
      <c r="FM457" s="21"/>
      <c r="FN457" s="21"/>
      <c r="FO457" s="21"/>
    </row>
    <row r="458" spans="70:171" s="13" customFormat="1" ht="15" customHeight="1" x14ac:dyDescent="0.2">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c r="EM458" s="21"/>
      <c r="EN458" s="21"/>
      <c r="EO458" s="21"/>
      <c r="EP458" s="21"/>
      <c r="EQ458" s="21"/>
      <c r="ER458" s="21"/>
      <c r="ES458" s="21"/>
      <c r="ET458" s="21"/>
      <c r="EU458" s="21"/>
      <c r="EV458" s="21"/>
      <c r="EW458" s="21"/>
      <c r="EX458" s="21"/>
      <c r="EY458" s="21"/>
      <c r="EZ458" s="21"/>
      <c r="FA458" s="21"/>
      <c r="FB458" s="21"/>
      <c r="FC458" s="21"/>
      <c r="FD458" s="21"/>
      <c r="FE458" s="21"/>
      <c r="FF458" s="21"/>
      <c r="FG458" s="21"/>
      <c r="FH458" s="21"/>
      <c r="FI458" s="21"/>
      <c r="FJ458" s="21"/>
      <c r="FK458" s="21"/>
      <c r="FL458" s="21"/>
      <c r="FM458" s="21"/>
      <c r="FN458" s="21"/>
      <c r="FO458" s="21"/>
    </row>
    <row r="459" spans="70:171" s="13" customFormat="1" ht="15" customHeight="1" x14ac:dyDescent="0.2">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c r="EM459" s="21"/>
      <c r="EN459" s="21"/>
      <c r="EO459" s="21"/>
      <c r="EP459" s="21"/>
      <c r="EQ459" s="21"/>
      <c r="ER459" s="21"/>
      <c r="ES459" s="21"/>
      <c r="ET459" s="21"/>
      <c r="EU459" s="21"/>
      <c r="EV459" s="21"/>
      <c r="EW459" s="21"/>
      <c r="EX459" s="21"/>
      <c r="EY459" s="21"/>
      <c r="EZ459" s="21"/>
      <c r="FA459" s="21"/>
      <c r="FB459" s="21"/>
      <c r="FC459" s="21"/>
      <c r="FD459" s="21"/>
      <c r="FE459" s="21"/>
      <c r="FF459" s="21"/>
      <c r="FG459" s="21"/>
      <c r="FH459" s="21"/>
      <c r="FI459" s="21"/>
      <c r="FJ459" s="21"/>
      <c r="FK459" s="21"/>
      <c r="FL459" s="21"/>
      <c r="FM459" s="21"/>
      <c r="FN459" s="21"/>
      <c r="FO459" s="21"/>
    </row>
    <row r="460" spans="70:171" s="13" customFormat="1" ht="15" customHeight="1" x14ac:dyDescent="0.2">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c r="EM460" s="21"/>
      <c r="EN460" s="21"/>
      <c r="EO460" s="21"/>
      <c r="EP460" s="21"/>
      <c r="EQ460" s="21"/>
      <c r="ER460" s="21"/>
      <c r="ES460" s="21"/>
      <c r="ET460" s="21"/>
      <c r="EU460" s="21"/>
      <c r="EV460" s="21"/>
      <c r="EW460" s="21"/>
      <c r="EX460" s="21"/>
      <c r="EY460" s="21"/>
      <c r="EZ460" s="21"/>
      <c r="FA460" s="21"/>
      <c r="FB460" s="21"/>
      <c r="FC460" s="21"/>
      <c r="FD460" s="21"/>
      <c r="FE460" s="21"/>
      <c r="FF460" s="21"/>
      <c r="FG460" s="21"/>
      <c r="FH460" s="21"/>
      <c r="FI460" s="21"/>
      <c r="FJ460" s="21"/>
      <c r="FK460" s="21"/>
      <c r="FL460" s="21"/>
      <c r="FM460" s="21"/>
      <c r="FN460" s="21"/>
      <c r="FO460" s="21"/>
    </row>
    <row r="461" spans="70:171" s="13" customFormat="1" ht="15" customHeight="1" x14ac:dyDescent="0.2">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c r="EM461" s="21"/>
      <c r="EN461" s="21"/>
      <c r="EO461" s="21"/>
      <c r="EP461" s="21"/>
      <c r="EQ461" s="21"/>
      <c r="ER461" s="21"/>
      <c r="ES461" s="21"/>
      <c r="ET461" s="21"/>
      <c r="EU461" s="21"/>
      <c r="EV461" s="21"/>
      <c r="EW461" s="21"/>
      <c r="EX461" s="21"/>
      <c r="EY461" s="21"/>
      <c r="EZ461" s="21"/>
      <c r="FA461" s="21"/>
      <c r="FB461" s="21"/>
      <c r="FC461" s="21"/>
      <c r="FD461" s="21"/>
      <c r="FE461" s="21"/>
      <c r="FF461" s="21"/>
      <c r="FG461" s="21"/>
      <c r="FH461" s="21"/>
      <c r="FI461" s="21"/>
      <c r="FJ461" s="21"/>
      <c r="FK461" s="21"/>
      <c r="FL461" s="21"/>
      <c r="FM461" s="21"/>
      <c r="FN461" s="21"/>
      <c r="FO461" s="21"/>
    </row>
    <row r="462" spans="70:171" s="13" customFormat="1" ht="15" customHeight="1" x14ac:dyDescent="0.2">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c r="EM462" s="21"/>
      <c r="EN462" s="21"/>
      <c r="EO462" s="21"/>
      <c r="EP462" s="21"/>
      <c r="EQ462" s="21"/>
      <c r="ER462" s="21"/>
      <c r="ES462" s="21"/>
      <c r="ET462" s="21"/>
      <c r="EU462" s="21"/>
      <c r="EV462" s="21"/>
      <c r="EW462" s="21"/>
      <c r="EX462" s="21"/>
      <c r="EY462" s="21"/>
      <c r="EZ462" s="21"/>
      <c r="FA462" s="21"/>
      <c r="FB462" s="21"/>
      <c r="FC462" s="21"/>
      <c r="FD462" s="21"/>
      <c r="FE462" s="21"/>
      <c r="FF462" s="21"/>
      <c r="FG462" s="21"/>
      <c r="FH462" s="21"/>
      <c r="FI462" s="21"/>
      <c r="FJ462" s="21"/>
      <c r="FK462" s="21"/>
      <c r="FL462" s="21"/>
      <c r="FM462" s="21"/>
      <c r="FN462" s="21"/>
      <c r="FO462"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35FD-1776-4A2B-90B0-4F9E1C79C127}">
  <dimension ref="B1:Z21"/>
  <sheetViews>
    <sheetView showGridLines="0" showRowColHeaders="0" tabSelected="1"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21" width="9.140625" style="127"/>
    <col min="22"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OFFSET(SPROG!$B$18,0,SPROG!$B$2)</f>
        <v>PLAIN TUBE</v>
      </c>
    </row>
    <row r="4" spans="2:26" ht="30" customHeight="1" x14ac:dyDescent="0.25">
      <c r="B4" s="67" t="str">
        <f ca="1">OFFSET(SPROG!$B$21,0,SPROG!$B$2)</f>
        <v>Calculation method</v>
      </c>
      <c r="C4" s="34" t="s">
        <v>250</v>
      </c>
      <c r="D4" s="103">
        <f>((C6+D6)/2)-E6</f>
        <v>50</v>
      </c>
      <c r="E4" s="103">
        <f>TRUNC((C6-D6)/LN((C6-E6)/(D6-E6)),2)</f>
        <v>49.83</v>
      </c>
      <c r="F4" s="103" t="str">
        <f>LEFT($C$4,1)</f>
        <v>A</v>
      </c>
      <c r="G4" s="67"/>
    </row>
    <row r="5" spans="2:26" s="112" customFormat="1" ht="2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Q5" s="158"/>
      <c r="R5" s="158"/>
      <c r="S5" s="158"/>
      <c r="T5" s="158"/>
      <c r="U5" s="158"/>
      <c r="V5" s="160"/>
      <c r="W5" s="160"/>
      <c r="X5" s="160"/>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c r="P6" s="100"/>
    </row>
    <row r="7" spans="2:26" ht="9.9499999999999993" customHeight="1" x14ac:dyDescent="0.25">
      <c r="B7" s="104"/>
      <c r="H7" s="100"/>
      <c r="I7" s="100"/>
      <c r="J7" s="100"/>
      <c r="K7" s="100"/>
      <c r="L7" s="100"/>
      <c r="M7" s="100"/>
      <c r="N7" s="100"/>
      <c r="O7" s="100"/>
      <c r="P7" s="100"/>
    </row>
    <row r="8" spans="2:26" ht="20.100000000000001" customHeight="1" x14ac:dyDescent="0.25">
      <c r="B8" s="69" t="str">
        <f ca="1">OFFSET(SPROG!$B$36,0,SPROG!$B$2)</f>
        <v>Configuration</v>
      </c>
      <c r="C8" s="69"/>
      <c r="D8" s="69" t="str">
        <f ca="1">OFFSET(SPROG!$B$37,0,SPROG!$B$2)</f>
        <v>Type</v>
      </c>
      <c r="E8" s="69"/>
      <c r="F8" s="69" t="str">
        <f ca="1">OFFSET(SPROG!$B$32,0,SPROG!$B$2)</f>
        <v>Length - mm</v>
      </c>
      <c r="G8" s="69" t="str">
        <f ca="1">OFFSET(SPROG!$B$31,0,SPROG!$B$2)&amp;G6&amp;" mm"</f>
        <v>Output at 1000 mm</v>
      </c>
      <c r="H8" s="100"/>
      <c r="I8" s="100"/>
      <c r="J8" s="100"/>
      <c r="K8" s="100"/>
      <c r="L8" s="100"/>
      <c r="M8" s="100"/>
      <c r="N8" s="100"/>
      <c r="O8" s="100"/>
      <c r="P8" s="100"/>
    </row>
    <row r="9" spans="2:26" ht="20.100000000000001" customHeight="1" thickBot="1" x14ac:dyDescent="0.3">
      <c r="B9" s="75"/>
      <c r="C9" s="75"/>
      <c r="D9" s="113" t="s">
        <v>183</v>
      </c>
      <c r="E9" s="77"/>
      <c r="F9" s="114">
        <f t="shared" ref="F9:F14" si="0">$G$6</f>
        <v>1000</v>
      </c>
      <c r="G9" s="78">
        <f>ROUND('Data ALL'!B16-('Data ALL'!B16*'Data ALL'!C16),0)</f>
        <v>159</v>
      </c>
      <c r="H9" s="100"/>
      <c r="I9" s="100"/>
      <c r="J9" s="100"/>
      <c r="K9" s="100"/>
      <c r="L9" s="100"/>
      <c r="M9" s="100"/>
      <c r="N9" s="100"/>
      <c r="O9" s="100"/>
      <c r="P9" s="100"/>
    </row>
    <row r="10" spans="2:26" ht="20.100000000000001" customHeight="1" thickBot="1" x14ac:dyDescent="0.3">
      <c r="B10" s="79"/>
      <c r="C10" s="80"/>
      <c r="D10" s="115" t="s">
        <v>184</v>
      </c>
      <c r="E10" s="81"/>
      <c r="F10" s="81">
        <f t="shared" si="0"/>
        <v>1000</v>
      </c>
      <c r="G10" s="78">
        <f>ROUND('Data ALL'!B17-('Data ALL'!B17*'Data ALL'!C17),0)</f>
        <v>186</v>
      </c>
      <c r="H10" s="100"/>
      <c r="I10" s="100"/>
      <c r="J10" s="100"/>
      <c r="K10" s="100"/>
      <c r="L10" s="100"/>
      <c r="M10" s="100"/>
      <c r="N10" s="100"/>
      <c r="O10" s="100"/>
      <c r="P10" s="100"/>
    </row>
    <row r="11" spans="2:26" ht="20.100000000000001" customHeight="1" thickBot="1" x14ac:dyDescent="0.3">
      <c r="B11" s="79"/>
      <c r="C11" s="79"/>
      <c r="D11" s="115" t="s">
        <v>185</v>
      </c>
      <c r="E11" s="81"/>
      <c r="F11" s="81">
        <f t="shared" si="0"/>
        <v>1000</v>
      </c>
      <c r="G11" s="78">
        <f>ROUND('Data ALL'!B18-('Data ALL'!B18*'Data ALL'!C18),0)</f>
        <v>183</v>
      </c>
      <c r="H11" s="100"/>
      <c r="I11" s="100"/>
      <c r="J11" s="100"/>
      <c r="K11" s="100"/>
      <c r="L11" s="100"/>
      <c r="M11" s="100"/>
      <c r="N11" s="100"/>
      <c r="O11" s="100"/>
      <c r="P11" s="100"/>
    </row>
    <row r="12" spans="2:26" ht="20.100000000000001" customHeight="1" thickBot="1" x14ac:dyDescent="0.3">
      <c r="B12" s="79"/>
      <c r="C12" s="79"/>
      <c r="D12" s="115" t="s">
        <v>186</v>
      </c>
      <c r="E12" s="81"/>
      <c r="F12" s="81">
        <f t="shared" si="0"/>
        <v>1000</v>
      </c>
      <c r="G12" s="78">
        <f>ROUND('Data ALL'!B19-('Data ALL'!B19*'Data ALL'!C19),0)</f>
        <v>194</v>
      </c>
      <c r="H12" s="100"/>
      <c r="I12" s="100"/>
      <c r="J12" s="100"/>
      <c r="K12" s="100"/>
      <c r="L12" s="100"/>
      <c r="M12" s="100"/>
      <c r="N12" s="100"/>
      <c r="O12" s="100"/>
      <c r="P12" s="100"/>
    </row>
    <row r="13" spans="2:26" ht="20.100000000000001" customHeight="1" thickBot="1" x14ac:dyDescent="0.3">
      <c r="B13" s="79"/>
      <c r="C13" s="79"/>
      <c r="D13" s="115" t="s">
        <v>187</v>
      </c>
      <c r="E13" s="81"/>
      <c r="F13" s="81">
        <f t="shared" si="0"/>
        <v>1000</v>
      </c>
      <c r="G13" s="78">
        <f>ROUND('Data ALL'!B20-('Data ALL'!B20*'Data ALL'!C20),0)</f>
        <v>217</v>
      </c>
      <c r="H13" s="100"/>
      <c r="I13" s="100"/>
      <c r="J13" s="100"/>
      <c r="K13" s="100"/>
      <c r="L13" s="100"/>
      <c r="M13" s="100"/>
      <c r="N13" s="100"/>
      <c r="O13" s="100"/>
      <c r="P13" s="100"/>
    </row>
    <row r="14" spans="2:26" ht="20.100000000000001" customHeight="1" thickBot="1" x14ac:dyDescent="0.3">
      <c r="B14" s="79"/>
      <c r="C14" s="79"/>
      <c r="D14" s="115" t="s">
        <v>188</v>
      </c>
      <c r="E14" s="81"/>
      <c r="F14" s="81">
        <f t="shared" si="0"/>
        <v>1000</v>
      </c>
      <c r="G14" s="78">
        <f>ROUND('Data ALL'!B21-('Data ALL'!B21*'Data ALL'!C21),0)</f>
        <v>235</v>
      </c>
      <c r="H14" s="100"/>
      <c r="I14" s="100"/>
      <c r="J14" s="100"/>
      <c r="K14" s="100"/>
      <c r="L14" s="100"/>
      <c r="M14" s="100"/>
      <c r="N14" s="100"/>
      <c r="O14" s="100"/>
      <c r="P14" s="100"/>
    </row>
    <row r="15" spans="2:26" ht="20.100000000000001" customHeight="1" x14ac:dyDescent="0.25">
      <c r="C15" s="90"/>
      <c r="G15" s="63"/>
      <c r="M15" s="152"/>
      <c r="N15" s="152"/>
    </row>
    <row r="16" spans="2:26" ht="20.100000000000001" customHeight="1" x14ac:dyDescent="0.25">
      <c r="B16" s="97" t="str">
        <f ca="1">OFFSET(SPROG!$B$60,0,SPROG!$B$2)</f>
        <v>Min length: 400 mm. Max. Length 6000 mm. 
Please contact MEINERTZ for special sizes and special options.</v>
      </c>
      <c r="C16" s="90"/>
      <c r="G16" s="63"/>
      <c r="M16" s="152"/>
      <c r="N16" s="152"/>
    </row>
    <row r="17" spans="2:26" s="97" customFormat="1" ht="20.100000000000001" customHeight="1" x14ac:dyDescent="0.25">
      <c r="B17" s="97" t="str">
        <f ca="1">OFFSET(SPROG!$B$47,0,SPROG!$B$2)</f>
        <v>Nominal output</v>
      </c>
      <c r="C17" s="97" t="s">
        <v>20</v>
      </c>
      <c r="H17" s="144"/>
      <c r="I17" s="146"/>
      <c r="J17" s="146"/>
      <c r="K17" s="146"/>
      <c r="L17" s="146"/>
      <c r="M17" s="146"/>
      <c r="N17" s="146"/>
      <c r="O17" s="144"/>
      <c r="P17" s="144"/>
      <c r="Q17" s="146"/>
      <c r="R17" s="146"/>
      <c r="S17" s="146"/>
      <c r="T17" s="146"/>
      <c r="U17" s="146"/>
      <c r="V17" s="155"/>
      <c r="W17" s="155"/>
      <c r="X17" s="155"/>
      <c r="Y17" s="155"/>
      <c r="Z17" s="155"/>
    </row>
    <row r="18" spans="2:26" s="97" customFormat="1" ht="20.100000000000001" customHeight="1" x14ac:dyDescent="0.25">
      <c r="B18" s="97" t="str">
        <f ca="1">OFFSET(SPROG!$B$48,0,SPROG!$B$2)</f>
        <v>Conversion factor</v>
      </c>
      <c r="C18" s="98" t="s">
        <v>263</v>
      </c>
      <c r="D18" s="109"/>
      <c r="H18" s="144"/>
      <c r="I18" s="146"/>
      <c r="J18" s="146"/>
      <c r="K18" s="146"/>
      <c r="L18" s="146"/>
      <c r="M18" s="146"/>
      <c r="N18" s="146"/>
      <c r="O18" s="146"/>
      <c r="P18" s="146"/>
      <c r="Q18" s="146"/>
      <c r="R18" s="146"/>
      <c r="S18" s="146"/>
      <c r="T18" s="146"/>
      <c r="U18" s="146"/>
      <c r="V18" s="155"/>
      <c r="W18" s="155"/>
      <c r="X18" s="155"/>
      <c r="Y18" s="155"/>
      <c r="Z18" s="155"/>
    </row>
    <row r="19" spans="2:26" s="97" customFormat="1" ht="39.950000000000003" customHeight="1" x14ac:dyDescent="0.25">
      <c r="B19"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19" s="178"/>
      <c r="D19" s="178"/>
      <c r="E19" s="178"/>
      <c r="F19" s="178"/>
      <c r="G19" s="178"/>
      <c r="H19" s="144"/>
      <c r="I19" s="146"/>
      <c r="J19" s="146"/>
      <c r="K19" s="146"/>
      <c r="L19" s="146"/>
      <c r="M19" s="146"/>
      <c r="N19" s="146"/>
      <c r="O19" s="146"/>
      <c r="P19" s="146"/>
      <c r="Q19" s="146"/>
      <c r="R19" s="146"/>
      <c r="S19" s="146"/>
      <c r="T19" s="146"/>
      <c r="U19" s="146"/>
      <c r="V19" s="155"/>
      <c r="W19" s="155"/>
      <c r="X19" s="155"/>
      <c r="Y19" s="155"/>
      <c r="Z19" s="155"/>
    </row>
    <row r="20" spans="2:26" s="97" customFormat="1" ht="21" customHeight="1" x14ac:dyDescent="0.25">
      <c r="H20" s="144"/>
      <c r="I20" s="146"/>
      <c r="J20" s="146"/>
      <c r="K20" s="146"/>
      <c r="L20" s="146"/>
      <c r="M20" s="146"/>
      <c r="N20" s="146"/>
      <c r="O20" s="146"/>
      <c r="P20" s="146"/>
      <c r="Q20" s="146"/>
      <c r="R20" s="146"/>
      <c r="S20" s="146"/>
      <c r="T20" s="146"/>
      <c r="U20" s="146"/>
      <c r="V20" s="155"/>
      <c r="W20" s="155"/>
      <c r="X20" s="155"/>
      <c r="Y20" s="155"/>
      <c r="Z20" s="155"/>
    </row>
    <row r="21" spans="2:26" ht="21" customHeight="1" x14ac:dyDescent="0.25">
      <c r="B21" s="110"/>
    </row>
  </sheetData>
  <sheetProtection algorithmName="SHA-512" hashValue="w0+c1z6oTzaXw760wpxzaUnLmNJW2KLEADC8+fkhwG50WVJASQ10LaUxA8jRTV/VhpGJ2O/ptwKaZlBQITZOGw==" saltValue="RD4tjMNVWKAd/zvA17g0jw==" spinCount="100000" sheet="1" objects="1" scenarios="1" selectLockedCells="1"/>
  <mergeCells count="1">
    <mergeCell ref="B19:G19"/>
  </mergeCells>
  <conditionalFormatting sqref="C6:F6">
    <cfRule type="expression" dxfId="5" priority="1">
      <formula>$C$6&lt;$D$6+10</formula>
    </cfRule>
  </conditionalFormatting>
  <dataValidations count="1">
    <dataValidation type="whole" allowBlank="1" showInputMessage="1" showErrorMessage="1" errorTitle="Invalid value" error="Please select a value between 400 and 6000" sqref="G6" xr:uid="{42DB18D8-4D7B-4DF6-AE2D-F623D0E4A015}">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B4918-A7CD-4CE0-9C28-6C44B07B92EA}">
          <x14:formula1>
            <xm:f>Dropdown!$A$2:$A$3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showRowColHeaders="0" workbookViewId="0">
      <selection activeCell="C4" sqref="C4"/>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25"/>
    <col min="9" max="9" width="9.140625" style="127"/>
    <col min="10" max="12" width="14.5703125" style="127" customWidth="1"/>
    <col min="13" max="13" width="14.5703125" style="130" customWidth="1"/>
    <col min="14" max="18" width="9.140625" style="127"/>
    <col min="19"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OFFSET(SPROG!$B$14,0,SPROG!$B$2)</f>
        <v>SKYLINE</v>
      </c>
    </row>
    <row r="4" spans="2:15" ht="30" customHeight="1" x14ac:dyDescent="0.25">
      <c r="B4" s="67" t="str">
        <f ca="1">OFFSET(SPROG!$B$21,0,SPROG!$B$2)</f>
        <v>Calculation method</v>
      </c>
      <c r="C4" s="34" t="s">
        <v>250</v>
      </c>
      <c r="D4" s="103">
        <f>((C6+D6)/2)-E6</f>
        <v>50</v>
      </c>
      <c r="E4" s="103">
        <f>TRUNC((C6-D6)/LN((C6-E6)/(D6-E6)),2)</f>
        <v>49.83</v>
      </c>
      <c r="F4" s="103" t="str">
        <f>LEFT($C$4,1)</f>
        <v>A</v>
      </c>
    </row>
    <row r="5" spans="2:15" ht="20.100000000000001" customHeight="1" x14ac:dyDescent="0.25">
      <c r="B5" s="68"/>
      <c r="C5" s="69" t="str">
        <f ca="1">OFFSET(SPROG!$B$28,0,SPROG!$B$2)</f>
        <v>Flow (C°)</v>
      </c>
      <c r="D5" s="69" t="str">
        <f ca="1">OFFSET(SPROG!$B$29,0,SPROG!$B$2)</f>
        <v>Return (C°)</v>
      </c>
      <c r="E5" s="69" t="str">
        <f ca="1">OFFSET(SPROG!$B$30,0,SPROG!$B$2)</f>
        <v>Room (C°)</v>
      </c>
      <c r="F5" s="69" t="str">
        <f ca="1">OFFSET(SPROG!$B$33,0,SPROG!$B$2)</f>
        <v>Height - mm</v>
      </c>
      <c r="G5" s="69" t="str">
        <f ca="1">OFFSET(SPROG!$B$32,0,SPROG!$B$2)</f>
        <v>Length - mm</v>
      </c>
      <c r="I5" s="100"/>
      <c r="J5" s="100"/>
      <c r="K5" s="100"/>
      <c r="L5" s="100"/>
      <c r="M5" s="100"/>
      <c r="N5" s="100"/>
      <c r="O5" s="130"/>
    </row>
    <row r="6" spans="2:15" ht="20.100000000000001" customHeight="1" x14ac:dyDescent="0.25">
      <c r="B6" s="71" t="str">
        <f>IF($F$4="A","ΔT "&amp;D4,"ΔT "&amp;E4)</f>
        <v>ΔT 50</v>
      </c>
      <c r="C6" s="33">
        <v>75</v>
      </c>
      <c r="D6" s="33">
        <v>65</v>
      </c>
      <c r="E6" s="33">
        <v>20</v>
      </c>
      <c r="F6" s="33">
        <v>70</v>
      </c>
      <c r="G6" s="33">
        <v>1000</v>
      </c>
      <c r="I6" s="100"/>
      <c r="J6" s="100"/>
      <c r="K6" s="100"/>
      <c r="L6" s="100"/>
      <c r="M6" s="100"/>
      <c r="N6" s="100"/>
      <c r="O6" s="130"/>
    </row>
    <row r="7" spans="2:15" ht="9.9499999999999993" customHeight="1" x14ac:dyDescent="0.25">
      <c r="B7" s="104"/>
      <c r="G7" s="100"/>
      <c r="I7" s="100"/>
      <c r="J7" s="100"/>
      <c r="K7" s="100"/>
      <c r="L7" s="100"/>
      <c r="M7" s="100"/>
      <c r="N7" s="100"/>
    </row>
    <row r="8" spans="2:15"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row>
    <row r="9" spans="2:15" ht="20.100000000000001" customHeight="1" thickBot="1" x14ac:dyDescent="0.3">
      <c r="B9" s="75"/>
      <c r="C9" s="75"/>
      <c r="D9" s="76" t="str">
        <f>IF($F$6=70,"SL03","DSL03")</f>
        <v>SL03</v>
      </c>
      <c r="E9" s="77">
        <v>59</v>
      </c>
      <c r="F9" s="77">
        <f>IF(AND($G$6&gt;=KONRAD_DATA!$D$3,$G$6&lt;=KONRAD_DATA!$D$4-IF(MID(D9,2,1)="F",KONRAD_DATA!$D$6,0)),$G$6,"")</f>
        <v>1000</v>
      </c>
      <c r="G9" s="78">
        <f>IF($F$6=70,ROUND(('Data ALL'!E26*($G$6/1000)),0),ROUND((('Data ALL'!E26*'Data ALL'!$F$25)*($G$6/1000)),0))</f>
        <v>262</v>
      </c>
      <c r="H9" s="157"/>
      <c r="I9" s="100"/>
      <c r="J9" s="100"/>
      <c r="K9" s="100"/>
      <c r="L9" s="100"/>
      <c r="M9" s="100"/>
      <c r="N9" s="100"/>
    </row>
    <row r="10" spans="2:15" ht="20.100000000000001" customHeight="1" thickBot="1" x14ac:dyDescent="0.3">
      <c r="B10" s="79"/>
      <c r="C10" s="79"/>
      <c r="D10" s="76" t="str">
        <f>IF($F$6=70,"SL04","DSL04")</f>
        <v>SL04</v>
      </c>
      <c r="E10" s="81">
        <f>E9+24</f>
        <v>83</v>
      </c>
      <c r="F10" s="81">
        <f>IF(AND($G$6&gt;=KONRAD_DATA!$D$3,$G$6&lt;=KONRAD_DATA!$D$4-IF(MID(D10,2,1)="F",KONRAD_DATA!$D$6,0)),$G$6,"")</f>
        <v>1000</v>
      </c>
      <c r="G10" s="78">
        <f>IF($F$6=70,ROUND(('Data ALL'!E27*($G$6/1000)),0),ROUND((('Data ALL'!E27*'Data ALL'!$F$25)*($G$6/1000)),0))</f>
        <v>349</v>
      </c>
      <c r="I10" s="100"/>
      <c r="J10" s="100"/>
      <c r="K10" s="100"/>
      <c r="L10" s="100"/>
      <c r="M10" s="100"/>
      <c r="N10" s="100"/>
    </row>
    <row r="11" spans="2:15" ht="20.100000000000001" customHeight="1" thickBot="1" x14ac:dyDescent="0.3">
      <c r="B11" s="79"/>
      <c r="C11" s="79"/>
      <c r="D11" s="76" t="str">
        <f>IF($F$6=70,"SL05","DSL05")</f>
        <v>SL05</v>
      </c>
      <c r="E11" s="81">
        <f t="shared" ref="E11:E20" si="0">E10+24</f>
        <v>107</v>
      </c>
      <c r="F11" s="81">
        <f>IF(AND($G$6&gt;=KONRAD_DATA!$D$3,$G$6&lt;=KONRAD_DATA!$D$4-IF(MID(D11,2,1)="F",KONRAD_DATA!$D$6,0)),$G$6,"")</f>
        <v>1000</v>
      </c>
      <c r="G11" s="78">
        <f>IF($F$6=70,ROUND(('Data ALL'!E28*($G$6/1000)),0),ROUND((('Data ALL'!E28*'Data ALL'!$F$25)*($G$6/1000)),0))</f>
        <v>430</v>
      </c>
      <c r="I11" s="100"/>
      <c r="J11" s="100"/>
      <c r="K11" s="100"/>
      <c r="L11" s="100"/>
      <c r="M11" s="100"/>
      <c r="N11" s="100"/>
    </row>
    <row r="12" spans="2:15" ht="20.100000000000001" customHeight="1" thickBot="1" x14ac:dyDescent="0.3">
      <c r="B12" s="79"/>
      <c r="C12" s="79"/>
      <c r="D12" s="76" t="str">
        <f>IF($F$6=70,"SL06","DSL06")</f>
        <v>SL06</v>
      </c>
      <c r="E12" s="81">
        <f t="shared" si="0"/>
        <v>131</v>
      </c>
      <c r="F12" s="81">
        <f>IF(AND($G$6&gt;=KONRAD_DATA!$D$3,$G$6&lt;=KONRAD_DATA!$D$4-IF(MID(D12,2,1)="F",KONRAD_DATA!$D$6,0)),$G$6,"")</f>
        <v>1000</v>
      </c>
      <c r="G12" s="78">
        <f>IF($F$6=70,ROUND(('Data ALL'!E29*($G$6/1000)),0),ROUND((('Data ALL'!E29*'Data ALL'!$F$25)*($G$6/1000)),0))</f>
        <v>509</v>
      </c>
      <c r="I12" s="100"/>
      <c r="J12" s="100"/>
      <c r="K12" s="100"/>
      <c r="L12" s="100"/>
      <c r="M12" s="100"/>
      <c r="N12" s="100"/>
    </row>
    <row r="13" spans="2:15" ht="20.100000000000001" customHeight="1" thickBot="1" x14ac:dyDescent="0.3">
      <c r="B13" s="79"/>
      <c r="C13" s="79"/>
      <c r="D13" s="76" t="str">
        <f>IF($F$6=70,"SL07","DSL07")</f>
        <v>SL07</v>
      </c>
      <c r="E13" s="81">
        <f t="shared" si="0"/>
        <v>155</v>
      </c>
      <c r="F13" s="81">
        <f>IF(AND($G$6&gt;=KONRAD_DATA!$D$3,$G$6&lt;=KONRAD_DATA!$D$4-IF(MID(D13,2,1)="F",KONRAD_DATA!$D$6,0)),$G$6,"")</f>
        <v>1000</v>
      </c>
      <c r="G13" s="78">
        <f>IF($F$6=70,ROUND(('Data ALL'!E30*($G$6/1000)),0),ROUND((('Data ALL'!E30*'Data ALL'!$F$25)*($G$6/1000)),0))</f>
        <v>585</v>
      </c>
      <c r="I13" s="100"/>
      <c r="J13" s="100"/>
      <c r="K13" s="100"/>
      <c r="L13" s="100"/>
      <c r="M13" s="100"/>
      <c r="N13" s="100"/>
    </row>
    <row r="14" spans="2:15" ht="20.100000000000001" customHeight="1" thickBot="1" x14ac:dyDescent="0.3">
      <c r="B14" s="79"/>
      <c r="C14" s="79"/>
      <c r="D14" s="76" t="str">
        <f>IF($F$6=70,"SL08","DSL08")</f>
        <v>SL08</v>
      </c>
      <c r="E14" s="81">
        <f t="shared" si="0"/>
        <v>179</v>
      </c>
      <c r="F14" s="81">
        <f>IF(AND($G$6&gt;=KONRAD_DATA!$D$3,$G$6&lt;=KONRAD_DATA!$D$4-IF(MID(D14,2,1)="F",KONRAD_DATA!$D$6,0)),$G$6,"")</f>
        <v>1000</v>
      </c>
      <c r="G14" s="78">
        <f>IF($F$6=70,ROUND(('Data ALL'!E31*($G$6/1000)),0),ROUND((('Data ALL'!E31*'Data ALL'!$F$25)*($G$6/1000)),0))</f>
        <v>659</v>
      </c>
      <c r="I14" s="100"/>
      <c r="J14" s="100"/>
      <c r="K14" s="100"/>
      <c r="L14" s="100"/>
      <c r="M14" s="100"/>
      <c r="N14" s="100"/>
    </row>
    <row r="15" spans="2:15" ht="20.100000000000001" customHeight="1" thickBot="1" x14ac:dyDescent="0.3">
      <c r="B15" s="79"/>
      <c r="C15" s="79"/>
      <c r="D15" s="76" t="str">
        <f>IF($F$6=70,"SL09","DSL09")</f>
        <v>SL09</v>
      </c>
      <c r="E15" s="81">
        <f t="shared" si="0"/>
        <v>203</v>
      </c>
      <c r="F15" s="81">
        <f>IF(AND($G$6&gt;=KONRAD_DATA!$D$3,$G$6&lt;=KONRAD_DATA!$D$4-IF(MID(D15,2,1)="F",KONRAD_DATA!$D$6,0)),$G$6,"")</f>
        <v>1000</v>
      </c>
      <c r="G15" s="78">
        <f>IF($F$6=70,ROUND(('Data ALL'!E32*($G$6/1000)),0),ROUND((('Data ALL'!E32*'Data ALL'!$F$25)*($G$6/1000)),0))</f>
        <v>731</v>
      </c>
      <c r="I15" s="100"/>
      <c r="J15" s="100"/>
      <c r="K15" s="100"/>
      <c r="L15" s="100"/>
      <c r="M15" s="100"/>
      <c r="N15" s="100"/>
    </row>
    <row r="16" spans="2:15" ht="20.100000000000001" customHeight="1" thickBot="1" x14ac:dyDescent="0.3">
      <c r="B16" s="79"/>
      <c r="C16" s="79"/>
      <c r="D16" s="76" t="str">
        <f>IF($F$6=70,"SL10","DSL10")</f>
        <v>SL10</v>
      </c>
      <c r="E16" s="81">
        <f t="shared" si="0"/>
        <v>227</v>
      </c>
      <c r="F16" s="81">
        <f>IF(AND($G$6&gt;=KONRAD_DATA!$D$3,$G$6&lt;=KONRAD_DATA!$D$4-IF(MID(D16,2,1)="F",KONRAD_DATA!$D$6,0)),$G$6,"")</f>
        <v>1000</v>
      </c>
      <c r="G16" s="78">
        <f>IF($F$6=70,ROUND(('Data ALL'!E33*($G$6/1000)),0),ROUND((('Data ALL'!E33*'Data ALL'!$F$25)*($G$6/1000)),0))</f>
        <v>801</v>
      </c>
      <c r="I16" s="100"/>
      <c r="J16" s="100"/>
      <c r="K16" s="100"/>
      <c r="L16" s="100"/>
      <c r="M16" s="100"/>
      <c r="N16" s="100"/>
    </row>
    <row r="17" spans="1:26" ht="20.100000000000001" customHeight="1" thickBot="1" x14ac:dyDescent="0.3">
      <c r="B17" s="79"/>
      <c r="C17" s="79"/>
      <c r="D17" s="76" t="str">
        <f>IF($F$6=70,"SL11","DSL11")</f>
        <v>SL11</v>
      </c>
      <c r="E17" s="81">
        <f t="shared" si="0"/>
        <v>251</v>
      </c>
      <c r="F17" s="81">
        <f>IF(AND($G$6&gt;=KONRAD_DATA!$D$3,$G$6&lt;=KONRAD_DATA!$D$4-IF(MID(D17,2,1)="F",KONRAD_DATA!$D$6,0)),$G$6,"")</f>
        <v>1000</v>
      </c>
      <c r="G17" s="78">
        <f>IF($F$6=70,ROUND(('Data ALL'!E34*($G$6/1000)),0),ROUND((('Data ALL'!E34*'Data ALL'!$F$25)*($G$6/1000)),0))</f>
        <v>870</v>
      </c>
      <c r="I17" s="100"/>
      <c r="J17" s="100"/>
      <c r="K17" s="100"/>
      <c r="L17" s="100"/>
      <c r="M17" s="100"/>
      <c r="N17" s="100"/>
    </row>
    <row r="18" spans="1:26" ht="20.100000000000001" customHeight="1" thickBot="1" x14ac:dyDescent="0.3">
      <c r="B18" s="79"/>
      <c r="C18" s="79"/>
      <c r="D18" s="76" t="str">
        <f>IF($F$6=70,"SL12","DSL12")</f>
        <v>SL12</v>
      </c>
      <c r="E18" s="81">
        <f t="shared" si="0"/>
        <v>275</v>
      </c>
      <c r="F18" s="81">
        <f>IF(AND($G$6&gt;=KONRAD_DATA!$D$3,$G$6&lt;=KONRAD_DATA!$D$4-IF(MID(D18,2,1)="F",KONRAD_DATA!$D$6,0)),$G$6,"")</f>
        <v>1000</v>
      </c>
      <c r="G18" s="78">
        <f>IF($F$6=70,ROUND(('Data ALL'!E35*($G$6/1000)),0),ROUND((('Data ALL'!E35*'Data ALL'!$F$25)*($G$6/1000)),0))</f>
        <v>937</v>
      </c>
      <c r="I18" s="100"/>
      <c r="J18" s="100"/>
      <c r="K18" s="100"/>
      <c r="L18" s="100"/>
      <c r="M18" s="100"/>
      <c r="N18" s="100"/>
    </row>
    <row r="19" spans="1:26" ht="20.100000000000001" customHeight="1" thickBot="1" x14ac:dyDescent="0.3">
      <c r="B19" s="79"/>
      <c r="C19" s="79"/>
      <c r="D19" s="76" t="str">
        <f>IF($F$6=70,"SL13","DSL13")</f>
        <v>SL13</v>
      </c>
      <c r="E19" s="81">
        <f t="shared" si="0"/>
        <v>299</v>
      </c>
      <c r="F19" s="81">
        <f>IF(AND($G$6&gt;=KONRAD_DATA!$D$3,$G$6&lt;=KONRAD_DATA!$D$4-IF(MID(D19,2,1)="F",KONRAD_DATA!$D$6,0)),$G$6,"")</f>
        <v>1000</v>
      </c>
      <c r="G19" s="78">
        <f>IF($F$6=70,ROUND(('Data ALL'!E36*($G$6/1000)),0),ROUND((('Data ALL'!E36*'Data ALL'!$F$25)*($G$6/1000)),0))</f>
        <v>1003</v>
      </c>
      <c r="I19" s="100"/>
      <c r="J19" s="100"/>
      <c r="K19" s="100"/>
      <c r="L19" s="100"/>
      <c r="M19" s="100"/>
      <c r="N19" s="100"/>
    </row>
    <row r="20" spans="1:26" ht="20.100000000000001" customHeight="1" thickBot="1" x14ac:dyDescent="0.3">
      <c r="B20" s="79"/>
      <c r="C20" s="79"/>
      <c r="D20" s="76" t="str">
        <f>IF($F$6=70,"SL14","DSL14")</f>
        <v>SL14</v>
      </c>
      <c r="E20" s="81">
        <f t="shared" si="0"/>
        <v>323</v>
      </c>
      <c r="F20" s="81">
        <f>IF(AND($G$6&gt;=KONRAD_DATA!$D$3,$G$6&lt;=KONRAD_DATA!$D$4-IF(MID(D20,2,1)="F",KONRAD_DATA!$D$6,0)),$G$6,"")</f>
        <v>1000</v>
      </c>
      <c r="G20" s="78">
        <f>IF($F$6=70,ROUND(('Data ALL'!E37*($G$6/1000)),0),ROUND((('Data ALL'!E37*'Data ALL'!$F$25)*($G$6/1000)),0))</f>
        <v>1068</v>
      </c>
      <c r="I20" s="100"/>
      <c r="J20" s="100"/>
      <c r="K20" s="100"/>
      <c r="L20" s="100"/>
      <c r="M20" s="100"/>
      <c r="N20" s="100"/>
    </row>
    <row r="21" spans="1:26" s="63" customFormat="1" ht="20.100000000000001" customHeight="1" x14ac:dyDescent="0.25">
      <c r="E21" s="67"/>
      <c r="F21" s="67"/>
      <c r="H21" s="116"/>
      <c r="I21" s="143"/>
      <c r="J21" s="130"/>
      <c r="K21" s="143"/>
      <c r="L21" s="143"/>
      <c r="M21" s="143"/>
      <c r="N21" s="143"/>
      <c r="O21" s="143"/>
      <c r="P21" s="143"/>
      <c r="Q21" s="143"/>
      <c r="R21" s="143"/>
      <c r="S21" s="117"/>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6"/>
      <c r="I22" s="143"/>
      <c r="J22" s="130"/>
      <c r="K22" s="143"/>
      <c r="L22" s="143"/>
      <c r="M22" s="143"/>
      <c r="N22" s="143"/>
      <c r="O22" s="143"/>
      <c r="P22" s="143"/>
      <c r="Q22" s="143"/>
      <c r="R22" s="143"/>
      <c r="S22" s="117"/>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44"/>
      <c r="I26" s="146"/>
      <c r="J26" s="146"/>
      <c r="K26" s="146"/>
      <c r="L26" s="146"/>
      <c r="M26" s="156"/>
      <c r="N26" s="146"/>
      <c r="O26" s="146"/>
      <c r="P26" s="146"/>
      <c r="Q26" s="146"/>
      <c r="R26" s="146"/>
      <c r="S26" s="155"/>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44"/>
      <c r="I27" s="146"/>
      <c r="J27" s="146"/>
      <c r="K27" s="146"/>
      <c r="L27" s="146"/>
      <c r="M27" s="146"/>
      <c r="N27" s="146"/>
      <c r="O27" s="146"/>
      <c r="P27" s="146"/>
      <c r="Q27" s="146"/>
      <c r="R27" s="146"/>
      <c r="S27" s="155"/>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44"/>
      <c r="I28" s="146"/>
      <c r="J28" s="146"/>
      <c r="K28" s="146"/>
      <c r="L28" s="146"/>
      <c r="M28" s="156"/>
      <c r="N28" s="146"/>
      <c r="O28" s="146"/>
      <c r="P28" s="146"/>
      <c r="Q28" s="146"/>
      <c r="R28" s="146"/>
      <c r="S28" s="155"/>
      <c r="T28" s="155"/>
      <c r="U28" s="155"/>
      <c r="V28" s="155"/>
      <c r="W28" s="155"/>
      <c r="X28" s="155"/>
      <c r="Y28" s="155"/>
      <c r="Z28" s="155"/>
    </row>
    <row r="29" spans="1:26" ht="21" customHeight="1" x14ac:dyDescent="0.25">
      <c r="B29" s="110"/>
    </row>
  </sheetData>
  <sheetProtection algorithmName="SHA-512" hashValue="Bm/SU0X5c2QpZCxwkrkFOvr2Ta64fZxGlzm9JoHLbrR0Uh80IZ5kLu3i61F6HBteH8MTk4I0aeEbvqZzSeB6fA==" saltValue="7ivq9EW+Ln4yiFoRoYgIjw==" spinCount="100000" sheet="1" objects="1" scenarios="1" selectLockedCells="1"/>
  <mergeCells count="1">
    <mergeCell ref="B28:G28"/>
  </mergeCells>
  <phoneticPr fontId="2" type="noConversion"/>
  <conditionalFormatting sqref="C6:F6">
    <cfRule type="expression" dxfId="4" priority="1">
      <formula>$C$6&lt;$D$6+10</formula>
    </cfRule>
  </conditionalFormatting>
  <dataValidations count="1">
    <dataValidation type="whole" allowBlank="1" showInputMessage="1" showErrorMessage="1" errorTitle="Invalid value" error="Please select a value between 400 and 6000" sqref="G6" xr:uid="{F7C0ACC1-8551-4792-B3D8-1674033500F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7C31B8-7CB1-4425-B356-3FE13E68E810}">
          <x14:formula1>
            <xm:f>Dropdown!$A$2:$A$3</xm:f>
          </x14:formula1>
          <xm:sqref>C4</xm:sqref>
        </x14:dataValidation>
        <x14:dataValidation type="list" allowBlank="1" showInputMessage="1" showErrorMessage="1" xr:uid="{4D50B272-A408-4E75-A8AF-799897BDFBDC}">
          <x14:formula1>
            <xm:f>Dropdown!$E$2:$E$3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3C42-5BED-48B1-BD68-283327FFCED5}">
  <dimension ref="A1:Z29"/>
  <sheetViews>
    <sheetView showGridLines="0" showRowColHeaders="0" workbookViewId="0">
      <selection activeCell="C4" sqref="C4"/>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OFFSET(SPROG!$B$15,0,SPROG!$B$2)</f>
        <v>SKYLINE PLINTH</v>
      </c>
    </row>
    <row r="4" spans="2:15" ht="30" customHeight="1" x14ac:dyDescent="0.25">
      <c r="B4" s="67" t="str">
        <f ca="1">OFFSET(SPROG!$B$21,0,SPROG!$B$2)</f>
        <v>Calculation method</v>
      </c>
      <c r="C4" s="34" t="s">
        <v>250</v>
      </c>
      <c r="D4" s="103">
        <f>((C6+D6)/2)-E6</f>
        <v>50</v>
      </c>
      <c r="E4" s="103">
        <f>TRUNC((C6-D6)/LN((C6-E6)/(D6-E6)),2)</f>
        <v>49.83</v>
      </c>
      <c r="F4" s="175" t="str">
        <f>LEFT($C$4,1)</f>
        <v>A</v>
      </c>
    </row>
    <row r="5" spans="2:15" ht="20.10000000000000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I5" s="100"/>
      <c r="J5" s="100"/>
      <c r="K5" s="100"/>
      <c r="L5" s="100"/>
      <c r="M5" s="100"/>
      <c r="N5" s="130"/>
      <c r="O5" s="130"/>
    </row>
    <row r="6" spans="2:15" ht="20.100000000000001" customHeight="1" x14ac:dyDescent="0.25">
      <c r="B6" s="71" t="str">
        <f>IF($F$4="A","ΔT "&amp;D4,"ΔT "&amp;E4)</f>
        <v>ΔT 50</v>
      </c>
      <c r="C6" s="33">
        <v>75</v>
      </c>
      <c r="D6" s="33">
        <v>65</v>
      </c>
      <c r="E6" s="33">
        <v>20</v>
      </c>
      <c r="F6" s="111"/>
      <c r="G6" s="33">
        <v>1000</v>
      </c>
      <c r="I6" s="100"/>
      <c r="J6" s="100"/>
      <c r="K6" s="100"/>
      <c r="L6" s="100"/>
      <c r="M6" s="100"/>
      <c r="N6" s="130"/>
      <c r="O6" s="130"/>
    </row>
    <row r="7" spans="2:15" ht="9.9499999999999993" customHeight="1" x14ac:dyDescent="0.25">
      <c r="G7" s="100"/>
      <c r="I7" s="100"/>
      <c r="J7" s="100"/>
      <c r="K7" s="100"/>
      <c r="L7" s="100"/>
      <c r="M7" s="100"/>
    </row>
    <row r="8" spans="2:15"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row>
    <row r="9" spans="2:15" ht="20.100000000000001" customHeight="1" thickBot="1" x14ac:dyDescent="0.3">
      <c r="B9" s="75"/>
      <c r="C9" s="75"/>
      <c r="D9" s="76" t="s">
        <v>191</v>
      </c>
      <c r="E9" s="77">
        <v>59</v>
      </c>
      <c r="F9" s="77">
        <f>IF(AND($G$6&gt;=KONRAD_DATA!$D$3,$G$6&lt;=KONRAD_DATA!$D$4-IF(MID(D9,2,1)="F",KONRAD_DATA!$D$6,0)),$G$6,"")</f>
        <v>1000</v>
      </c>
      <c r="G9" s="78">
        <f>ROUND(('Data ALL'!E41*($G$6/1000)),0)</f>
        <v>262</v>
      </c>
      <c r="H9" s="151"/>
      <c r="I9" s="100"/>
      <c r="J9" s="100"/>
      <c r="K9" s="100"/>
      <c r="L9" s="100"/>
      <c r="M9" s="100"/>
    </row>
    <row r="10" spans="2:15" ht="20.100000000000001" customHeight="1" thickBot="1" x14ac:dyDescent="0.3">
      <c r="B10" s="79"/>
      <c r="C10" s="79"/>
      <c r="D10" s="76" t="s">
        <v>192</v>
      </c>
      <c r="E10" s="81">
        <f>E9+24</f>
        <v>83</v>
      </c>
      <c r="F10" s="81">
        <f>IF(AND($G$6&gt;=KONRAD_DATA!$D$3,$G$6&lt;=KONRAD_DATA!$D$4-IF(MID(D10,2,1)="F",KONRAD_DATA!$D$6,0)),$G$6,"")</f>
        <v>1000</v>
      </c>
      <c r="G10" s="78">
        <f>ROUND(('Data ALL'!E42*($G$6/1000)),0)</f>
        <v>349</v>
      </c>
      <c r="I10" s="100"/>
      <c r="J10" s="100"/>
      <c r="K10" s="100"/>
      <c r="L10" s="100"/>
      <c r="M10" s="100"/>
    </row>
    <row r="11" spans="2:15" ht="20.100000000000001" customHeight="1" thickBot="1" x14ac:dyDescent="0.3">
      <c r="B11" s="79"/>
      <c r="C11" s="79"/>
      <c r="D11" s="76" t="s">
        <v>193</v>
      </c>
      <c r="E11" s="81">
        <f t="shared" ref="E11:E20" si="0">E10+24</f>
        <v>107</v>
      </c>
      <c r="F11" s="81">
        <f>IF(AND($G$6&gt;=KONRAD_DATA!$D$3,$G$6&lt;=KONRAD_DATA!$D$4-IF(MID(D11,2,1)="F",KONRAD_DATA!$D$6,0)),$G$6,"")</f>
        <v>1000</v>
      </c>
      <c r="G11" s="78">
        <f>ROUND(('Data ALL'!E43*($G$6/1000)),0)</f>
        <v>430</v>
      </c>
      <c r="I11" s="100"/>
      <c r="J11" s="100"/>
      <c r="K11" s="100"/>
      <c r="L11" s="100"/>
      <c r="M11" s="100"/>
    </row>
    <row r="12" spans="2:15" ht="20.100000000000001" customHeight="1" thickBot="1" x14ac:dyDescent="0.3">
      <c r="B12" s="79"/>
      <c r="C12" s="79"/>
      <c r="D12" s="76" t="s">
        <v>194</v>
      </c>
      <c r="E12" s="81">
        <f t="shared" si="0"/>
        <v>131</v>
      </c>
      <c r="F12" s="81">
        <f>IF(AND($G$6&gt;=KONRAD_DATA!$D$3,$G$6&lt;=KONRAD_DATA!$D$4-IF(MID(D12,2,1)="F",KONRAD_DATA!$D$6,0)),$G$6,"")</f>
        <v>1000</v>
      </c>
      <c r="G12" s="78">
        <f>ROUND(('Data ALL'!E44*($G$6/1000)),0)</f>
        <v>509</v>
      </c>
      <c r="I12" s="100"/>
      <c r="J12" s="100"/>
      <c r="K12" s="100"/>
      <c r="L12" s="100"/>
      <c r="M12" s="100"/>
    </row>
    <row r="13" spans="2:15" ht="20.100000000000001" customHeight="1" thickBot="1" x14ac:dyDescent="0.3">
      <c r="B13" s="79"/>
      <c r="C13" s="79"/>
      <c r="D13" s="76" t="s">
        <v>195</v>
      </c>
      <c r="E13" s="81">
        <f t="shared" si="0"/>
        <v>155</v>
      </c>
      <c r="F13" s="81">
        <f>IF(AND($G$6&gt;=KONRAD_DATA!$D$3,$G$6&lt;=KONRAD_DATA!$D$4-IF(MID(D13,2,1)="F",KONRAD_DATA!$D$6,0)),$G$6,"")</f>
        <v>1000</v>
      </c>
      <c r="G13" s="78">
        <f>ROUND(('Data ALL'!E45*($G$6/1000)),0)</f>
        <v>585</v>
      </c>
      <c r="I13" s="100"/>
      <c r="J13" s="100"/>
      <c r="K13" s="100"/>
      <c r="L13" s="100"/>
      <c r="M13" s="100"/>
    </row>
    <row r="14" spans="2:15" ht="20.100000000000001" customHeight="1" thickBot="1" x14ac:dyDescent="0.3">
      <c r="B14" s="79"/>
      <c r="C14" s="79"/>
      <c r="D14" s="76" t="s">
        <v>196</v>
      </c>
      <c r="E14" s="81">
        <f t="shared" si="0"/>
        <v>179</v>
      </c>
      <c r="F14" s="81">
        <f>IF(AND($G$6&gt;=KONRAD_DATA!$D$3,$G$6&lt;=KONRAD_DATA!$D$4-IF(MID(D14,2,1)="F",KONRAD_DATA!$D$6,0)),$G$6,"")</f>
        <v>1000</v>
      </c>
      <c r="G14" s="78">
        <f>ROUND(('Data ALL'!E46*($G$6/1000)),0)</f>
        <v>659</v>
      </c>
      <c r="I14" s="100"/>
      <c r="J14" s="100"/>
      <c r="K14" s="100"/>
      <c r="L14" s="100"/>
      <c r="M14" s="100"/>
    </row>
    <row r="15" spans="2:15" ht="20.100000000000001" customHeight="1" thickBot="1" x14ac:dyDescent="0.3">
      <c r="B15" s="79"/>
      <c r="C15" s="79"/>
      <c r="D15" s="76" t="s">
        <v>197</v>
      </c>
      <c r="E15" s="81">
        <f t="shared" si="0"/>
        <v>203</v>
      </c>
      <c r="F15" s="81">
        <f>IF(AND($G$6&gt;=KONRAD_DATA!$D$3,$G$6&lt;=KONRAD_DATA!$D$4-IF(MID(D15,2,1)="F",KONRAD_DATA!$D$6,0)),$G$6,"")</f>
        <v>1000</v>
      </c>
      <c r="G15" s="78">
        <f>ROUND(('Data ALL'!E47*($G$6/1000)),0)</f>
        <v>731</v>
      </c>
      <c r="I15" s="100"/>
      <c r="J15" s="100"/>
      <c r="K15" s="100"/>
      <c r="L15" s="100"/>
      <c r="M15" s="100"/>
    </row>
    <row r="16" spans="2:15" ht="20.100000000000001" customHeight="1" thickBot="1" x14ac:dyDescent="0.3">
      <c r="B16" s="79"/>
      <c r="C16" s="79"/>
      <c r="D16" s="76" t="s">
        <v>198</v>
      </c>
      <c r="E16" s="81">
        <f t="shared" si="0"/>
        <v>227</v>
      </c>
      <c r="F16" s="81">
        <f>IF(AND($G$6&gt;=KONRAD_DATA!$D$3,$G$6&lt;=KONRAD_DATA!$D$4-IF(MID(D16,2,1)="F",KONRAD_DATA!$D$6,0)),$G$6,"")</f>
        <v>1000</v>
      </c>
      <c r="G16" s="78">
        <f>ROUND(('Data ALL'!E48*($G$6/1000)),0)</f>
        <v>801</v>
      </c>
      <c r="I16" s="100"/>
      <c r="J16" s="100"/>
      <c r="K16" s="100"/>
      <c r="L16" s="100"/>
      <c r="M16" s="100"/>
    </row>
    <row r="17" spans="1:26" ht="20.100000000000001" customHeight="1" thickBot="1" x14ac:dyDescent="0.3">
      <c r="B17" s="79"/>
      <c r="C17" s="79"/>
      <c r="D17" s="76" t="s">
        <v>199</v>
      </c>
      <c r="E17" s="81">
        <f t="shared" si="0"/>
        <v>251</v>
      </c>
      <c r="F17" s="81">
        <f>IF(AND($G$6&gt;=KONRAD_DATA!$D$3,$G$6&lt;=KONRAD_DATA!$D$4-IF(MID(D17,2,1)="F",KONRAD_DATA!$D$6,0)),$G$6,"")</f>
        <v>1000</v>
      </c>
      <c r="G17" s="78">
        <f>ROUND(('Data ALL'!E49*($G$6/1000)),0)</f>
        <v>870</v>
      </c>
      <c r="I17" s="100"/>
      <c r="J17" s="100"/>
      <c r="K17" s="100"/>
      <c r="L17" s="100"/>
      <c r="M17" s="100"/>
    </row>
    <row r="18" spans="1:26" ht="20.100000000000001" customHeight="1" thickBot="1" x14ac:dyDescent="0.3">
      <c r="B18" s="79"/>
      <c r="C18" s="79"/>
      <c r="D18" s="76" t="s">
        <v>200</v>
      </c>
      <c r="E18" s="81">
        <f t="shared" si="0"/>
        <v>275</v>
      </c>
      <c r="F18" s="81">
        <f>IF(AND($G$6&gt;=KONRAD_DATA!$D$3,$G$6&lt;=KONRAD_DATA!$D$4-IF(MID(D18,2,1)="F",KONRAD_DATA!$D$6,0)),$G$6,"")</f>
        <v>1000</v>
      </c>
      <c r="G18" s="78">
        <f>ROUND(('Data ALL'!E50*($G$6/1000)),0)</f>
        <v>937</v>
      </c>
      <c r="I18" s="100"/>
      <c r="J18" s="100"/>
      <c r="K18" s="100"/>
      <c r="L18" s="100"/>
      <c r="M18" s="100"/>
    </row>
    <row r="19" spans="1:26" ht="20.100000000000001" customHeight="1" thickBot="1" x14ac:dyDescent="0.3">
      <c r="B19" s="79"/>
      <c r="C19" s="79"/>
      <c r="D19" s="76" t="s">
        <v>201</v>
      </c>
      <c r="E19" s="81">
        <f t="shared" si="0"/>
        <v>299</v>
      </c>
      <c r="F19" s="81">
        <f>IF(AND($G$6&gt;=KONRAD_DATA!$D$3,$G$6&lt;=KONRAD_DATA!$D$4-IF(MID(D19,2,1)="F",KONRAD_DATA!$D$6,0)),$G$6,"")</f>
        <v>1000</v>
      </c>
      <c r="G19" s="78">
        <f>ROUND(('Data ALL'!E51*($G$6/1000)),0)</f>
        <v>1003</v>
      </c>
      <c r="I19" s="100"/>
      <c r="J19" s="100"/>
      <c r="K19" s="100"/>
      <c r="L19" s="100"/>
      <c r="M19" s="100"/>
    </row>
    <row r="20" spans="1:26" ht="20.100000000000001" customHeight="1" thickBot="1" x14ac:dyDescent="0.3">
      <c r="B20" s="79"/>
      <c r="C20" s="79"/>
      <c r="D20" s="76" t="s">
        <v>202</v>
      </c>
      <c r="E20" s="81">
        <f t="shared" si="0"/>
        <v>323</v>
      </c>
      <c r="F20" s="81">
        <f>IF(AND($G$6&gt;=KONRAD_DATA!$D$3,$G$6&lt;=KONRAD_DATA!$D$4-IF(MID(D20,2,1)="F",KONRAD_DATA!$D$6,0)),$G$6,"")</f>
        <v>1000</v>
      </c>
      <c r="G20" s="78">
        <f>ROUND(('Data ALL'!E52*($G$6/1000)),0)</f>
        <v>1068</v>
      </c>
      <c r="I20" s="100"/>
      <c r="J20" s="100"/>
      <c r="K20" s="100"/>
      <c r="L20" s="100"/>
      <c r="M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CEGETLKZQY2kn9CtK6471t/mUoGM+oHl2DY25KXgPztgFAEcq82n42EGjBCA8K48YvxkNSjI5mA6NByO2LBiew==" saltValue="ZDt10NpN1jgdrrqFJfka2A==" spinCount="100000" sheet="1" objects="1" scenarios="1" selectLockedCells="1"/>
  <mergeCells count="1">
    <mergeCell ref="B28:G28"/>
  </mergeCells>
  <phoneticPr fontId="2" type="noConversion"/>
  <conditionalFormatting sqref="C6:F6">
    <cfRule type="expression" dxfId="3" priority="1">
      <formula>$C$6&lt;$D$6+10</formula>
    </cfRule>
  </conditionalFormatting>
  <dataValidations count="1">
    <dataValidation type="whole" allowBlank="1" showInputMessage="1" showErrorMessage="1" errorTitle="Invalid value" error="Please select a value between 400 and 6000" sqref="G6" xr:uid="{5B5DF05A-8E1E-47C1-9C6C-483BC056A31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42A638-F846-41A2-8AB7-14D50679F8C2}">
          <x14:formula1>
            <xm:f>Dropdown!$A$2:$A$3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FC88-9832-4666-A991-598F5CEEF886}">
  <dimension ref="A1:Z29"/>
  <sheetViews>
    <sheetView showGridLines="0" showRowColHeaders="0" workbookViewId="0">
      <selection activeCell="C4" sqref="C4"/>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6" ht="20.100000000000001" customHeight="1" x14ac:dyDescent="0.25"/>
    <row r="2" spans="2:16" ht="39.950000000000003" customHeight="1" x14ac:dyDescent="0.25"/>
    <row r="3" spans="2:16" ht="30" customHeight="1" x14ac:dyDescent="0.25">
      <c r="B3" s="102" t="str">
        <f ca="1">OFFSET(SPROG!$B$16,0,SPROG!$B$2)</f>
        <v>L-LINE</v>
      </c>
    </row>
    <row r="4" spans="2:16" ht="30" customHeight="1" x14ac:dyDescent="0.25">
      <c r="B4" s="67" t="str">
        <f ca="1">OFFSET(SPROG!$B$21,0,SPROG!$B$2)</f>
        <v>Calculation method</v>
      </c>
      <c r="C4" s="34" t="s">
        <v>250</v>
      </c>
      <c r="D4" s="103">
        <f>((C6+D6)/2)-E6</f>
        <v>50</v>
      </c>
      <c r="E4" s="103">
        <f>TRUNC((C6-D6)/LN((C6-E6)/(D6-E6)),2)</f>
        <v>49.83</v>
      </c>
      <c r="F4" s="177" t="str">
        <f>LEFT($C$4,1)</f>
        <v>A</v>
      </c>
    </row>
    <row r="5" spans="2:16" ht="20.10000000000000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I5" s="100"/>
      <c r="J5" s="100"/>
      <c r="K5" s="100"/>
      <c r="L5" s="100"/>
      <c r="M5" s="100"/>
      <c r="N5" s="100"/>
      <c r="O5" s="100"/>
      <c r="P5" s="100"/>
    </row>
    <row r="6" spans="2:16" ht="20.100000000000001" customHeight="1" x14ac:dyDescent="0.25">
      <c r="B6" s="71" t="str">
        <f>IF($F$4="A","ΔT "&amp;D4,"ΔT "&amp;E4)</f>
        <v>ΔT 50</v>
      </c>
      <c r="C6" s="33">
        <v>75</v>
      </c>
      <c r="D6" s="33">
        <v>65</v>
      </c>
      <c r="E6" s="33">
        <v>20</v>
      </c>
      <c r="F6" s="111"/>
      <c r="G6" s="33">
        <v>1000</v>
      </c>
      <c r="I6" s="100"/>
      <c r="J6" s="100"/>
      <c r="K6" s="100"/>
      <c r="L6" s="100"/>
      <c r="M6" s="100"/>
      <c r="N6" s="100"/>
      <c r="O6" s="100"/>
      <c r="P6" s="100"/>
    </row>
    <row r="7" spans="2:16" ht="9.9499999999999993" customHeight="1" x14ac:dyDescent="0.25">
      <c r="G7" s="100"/>
      <c r="I7" s="100"/>
      <c r="J7" s="100"/>
      <c r="K7" s="100"/>
      <c r="L7" s="100"/>
      <c r="M7" s="100"/>
      <c r="N7" s="100"/>
      <c r="O7" s="100"/>
      <c r="P7" s="100"/>
    </row>
    <row r="8" spans="2:16"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c r="O8" s="100"/>
      <c r="P8" s="100"/>
    </row>
    <row r="9" spans="2:16" ht="20.100000000000001" customHeight="1" thickBot="1" x14ac:dyDescent="0.3">
      <c r="B9" s="75"/>
      <c r="C9" s="75"/>
      <c r="D9" s="76" t="s">
        <v>227</v>
      </c>
      <c r="E9" s="77">
        <v>87</v>
      </c>
      <c r="F9" s="77">
        <f>IF(AND($G$6&gt;=KONRAD_DATA!$D$3,$G$6&lt;=KONRAD_DATA!$D$4-IF(MID(D9,2,1)="F",KONRAD_DATA!$D$6,0)),$G$6,"")</f>
        <v>1000</v>
      </c>
      <c r="G9" s="78">
        <f>ROUND(('Data ALL'!E57*(($G$6+(2*'Data ALL'!$G$56))/1000)),0)</f>
        <v>361</v>
      </c>
      <c r="H9" s="151"/>
      <c r="I9" s="100"/>
      <c r="J9" s="100"/>
      <c r="K9" s="100"/>
      <c r="L9" s="100"/>
      <c r="M9" s="100"/>
      <c r="N9" s="100"/>
      <c r="O9" s="100"/>
      <c r="P9" s="100"/>
    </row>
    <row r="10" spans="2:16" ht="20.100000000000001" customHeight="1" thickBot="1" x14ac:dyDescent="0.3">
      <c r="B10" s="79"/>
      <c r="C10" s="79"/>
      <c r="D10" s="76" t="s">
        <v>228</v>
      </c>
      <c r="E10" s="81">
        <f>E9+38</f>
        <v>125</v>
      </c>
      <c r="F10" s="81">
        <f>IF(AND($G$6&gt;=KONRAD_DATA!$D$3,$G$6&lt;=KONRAD_DATA!$D$4-IF(MID(D10,2,1)="F",KONRAD_DATA!$D$6,0)),$G$6,"")</f>
        <v>1000</v>
      </c>
      <c r="G10" s="78">
        <f>ROUND(('Data ALL'!E58*(($G$6+(2*'Data ALL'!$G$56))/1000)),0)</f>
        <v>479</v>
      </c>
      <c r="I10" s="100"/>
      <c r="J10" s="100"/>
      <c r="K10" s="100"/>
      <c r="L10" s="100"/>
      <c r="M10" s="100"/>
      <c r="N10" s="100"/>
      <c r="O10" s="100"/>
      <c r="P10" s="100"/>
    </row>
    <row r="11" spans="2:16" ht="20.100000000000001" customHeight="1" thickBot="1" x14ac:dyDescent="0.3">
      <c r="B11" s="79"/>
      <c r="C11" s="79"/>
      <c r="D11" s="76" t="s">
        <v>229</v>
      </c>
      <c r="E11" s="81">
        <f t="shared" ref="E11:E20" si="0">E10+38</f>
        <v>163</v>
      </c>
      <c r="F11" s="81">
        <f>IF(AND($G$6&gt;=KONRAD_DATA!$D$3,$G$6&lt;=KONRAD_DATA!$D$4-IF(MID(D11,2,1)="F",KONRAD_DATA!$D$6,0)),$G$6,"")</f>
        <v>1000</v>
      </c>
      <c r="G11" s="78">
        <f>ROUND(('Data ALL'!E59*(($G$6+(2*'Data ALL'!$G$56))/1000)),0)</f>
        <v>594</v>
      </c>
      <c r="I11" s="100"/>
      <c r="J11" s="100"/>
      <c r="K11" s="100"/>
      <c r="L11" s="100"/>
      <c r="M11" s="100"/>
      <c r="N11" s="100"/>
      <c r="O11" s="100"/>
      <c r="P11" s="100"/>
    </row>
    <row r="12" spans="2:16" ht="20.100000000000001" customHeight="1" thickBot="1" x14ac:dyDescent="0.3">
      <c r="B12" s="79"/>
      <c r="C12" s="79"/>
      <c r="D12" s="76" t="s">
        <v>230</v>
      </c>
      <c r="E12" s="81">
        <f t="shared" si="0"/>
        <v>201</v>
      </c>
      <c r="F12" s="81">
        <f>IF(AND($G$6&gt;=KONRAD_DATA!$D$3,$G$6&lt;=KONRAD_DATA!$D$4-IF(MID(D12,2,1)="F",KONRAD_DATA!$D$6,0)),$G$6,"")</f>
        <v>1000</v>
      </c>
      <c r="G12" s="78">
        <f>ROUND(('Data ALL'!E60*(($G$6+(2*'Data ALL'!$G$56))/1000)),0)</f>
        <v>703</v>
      </c>
      <c r="I12" s="100"/>
      <c r="J12" s="100"/>
      <c r="K12" s="100"/>
      <c r="L12" s="100"/>
      <c r="M12" s="100"/>
      <c r="N12" s="100"/>
      <c r="O12" s="100"/>
      <c r="P12" s="100"/>
    </row>
    <row r="13" spans="2:16" ht="20.100000000000001" customHeight="1" thickBot="1" x14ac:dyDescent="0.3">
      <c r="B13" s="79"/>
      <c r="C13" s="79"/>
      <c r="D13" s="76" t="s">
        <v>231</v>
      </c>
      <c r="E13" s="81">
        <f t="shared" si="0"/>
        <v>239</v>
      </c>
      <c r="F13" s="81">
        <f>IF(AND($G$6&gt;=KONRAD_DATA!$D$3,$G$6&lt;=KONRAD_DATA!$D$4-IF(MID(D13,2,1)="F",KONRAD_DATA!$D$6,0)),$G$6,"")</f>
        <v>1000</v>
      </c>
      <c r="G13" s="78">
        <f>ROUND(('Data ALL'!E61*(($G$6+(2*'Data ALL'!$G$56))/1000)),0)</f>
        <v>812</v>
      </c>
      <c r="I13" s="100"/>
      <c r="J13" s="100"/>
      <c r="K13" s="100"/>
      <c r="L13" s="100"/>
      <c r="M13" s="100"/>
      <c r="N13" s="100"/>
      <c r="O13" s="100"/>
      <c r="P13" s="100"/>
    </row>
    <row r="14" spans="2:16" ht="20.100000000000001" customHeight="1" thickBot="1" x14ac:dyDescent="0.3">
      <c r="B14" s="79"/>
      <c r="C14" s="79"/>
      <c r="D14" s="76" t="s">
        <v>232</v>
      </c>
      <c r="E14" s="81">
        <f t="shared" si="0"/>
        <v>277</v>
      </c>
      <c r="F14" s="81">
        <f>IF(AND($G$6&gt;=KONRAD_DATA!$D$3,$G$6&lt;=KONRAD_DATA!$D$4-IF(MID(D14,2,1)="F",KONRAD_DATA!$D$6,0)),$G$6,"")</f>
        <v>1000</v>
      </c>
      <c r="G14" s="78">
        <f>ROUND(('Data ALL'!E62*(($G$6+(2*'Data ALL'!$G$56))/1000)),0)</f>
        <v>921</v>
      </c>
      <c r="I14" s="100"/>
      <c r="J14" s="100"/>
      <c r="K14" s="100"/>
      <c r="L14" s="100"/>
      <c r="M14" s="100"/>
      <c r="N14" s="100"/>
      <c r="O14" s="100"/>
      <c r="P14" s="100"/>
    </row>
    <row r="15" spans="2:16" ht="20.100000000000001" customHeight="1" thickBot="1" x14ac:dyDescent="0.3">
      <c r="B15" s="79"/>
      <c r="C15" s="79"/>
      <c r="D15" s="76" t="s">
        <v>233</v>
      </c>
      <c r="E15" s="81">
        <f t="shared" si="0"/>
        <v>315</v>
      </c>
      <c r="F15" s="81">
        <f>IF(AND($G$6&gt;=KONRAD_DATA!$D$3,$G$6&lt;=KONRAD_DATA!$D$4-IF(MID(D15,2,1)="F",KONRAD_DATA!$D$6,0)),$G$6,"")</f>
        <v>1000</v>
      </c>
      <c r="G15" s="78">
        <f>ROUND(('Data ALL'!E63*(($G$6+(2*'Data ALL'!$G$56))/1000)),0)</f>
        <v>1029</v>
      </c>
      <c r="I15" s="100"/>
      <c r="J15" s="100"/>
      <c r="K15" s="100"/>
      <c r="L15" s="100"/>
      <c r="M15" s="100"/>
      <c r="N15" s="100"/>
      <c r="O15" s="100"/>
      <c r="P15" s="100"/>
    </row>
    <row r="16" spans="2:16" ht="20.100000000000001" customHeight="1" thickBot="1" x14ac:dyDescent="0.3">
      <c r="B16" s="79"/>
      <c r="C16" s="79"/>
      <c r="D16" s="76" t="s">
        <v>234</v>
      </c>
      <c r="E16" s="81">
        <f t="shared" si="0"/>
        <v>353</v>
      </c>
      <c r="F16" s="81">
        <f>IF(AND($G$6&gt;=KONRAD_DATA!$D$3,$G$6&lt;=KONRAD_DATA!$D$4-IF(MID(D16,2,1)="F",KONRAD_DATA!$D$6,0)),$G$6,"")</f>
        <v>1000</v>
      </c>
      <c r="G16" s="78">
        <f>ROUND(('Data ALL'!E64*(($G$6+(2*'Data ALL'!$G$56))/1000)),0)</f>
        <v>1137</v>
      </c>
      <c r="I16" s="100"/>
      <c r="J16" s="100"/>
      <c r="K16" s="100"/>
      <c r="L16" s="100"/>
      <c r="M16" s="100"/>
      <c r="N16" s="100"/>
      <c r="O16" s="100"/>
      <c r="P16" s="100"/>
    </row>
    <row r="17" spans="1:26" ht="20.100000000000001" customHeight="1" thickBot="1" x14ac:dyDescent="0.3">
      <c r="B17" s="79"/>
      <c r="C17" s="79"/>
      <c r="D17" s="76" t="s">
        <v>235</v>
      </c>
      <c r="E17" s="81">
        <f t="shared" si="0"/>
        <v>391</v>
      </c>
      <c r="F17" s="81">
        <f>IF(AND($G$6&gt;=KONRAD_DATA!$D$3,$G$6&lt;=KONRAD_DATA!$D$4-IF(MID(D17,2,1)="F",KONRAD_DATA!$D$6,0)),$G$6,"")</f>
        <v>1000</v>
      </c>
      <c r="G17" s="78">
        <f>ROUND(('Data ALL'!E65*(($G$6+(2*'Data ALL'!$G$56))/1000)),0)</f>
        <v>1246</v>
      </c>
      <c r="I17" s="100"/>
      <c r="J17" s="100"/>
      <c r="K17" s="100"/>
      <c r="L17" s="100"/>
      <c r="M17" s="100"/>
      <c r="N17" s="100"/>
      <c r="O17" s="100"/>
      <c r="P17" s="100"/>
    </row>
    <row r="18" spans="1:26" ht="20.100000000000001" customHeight="1" thickBot="1" x14ac:dyDescent="0.3">
      <c r="B18" s="79"/>
      <c r="C18" s="79"/>
      <c r="D18" s="76" t="s">
        <v>236</v>
      </c>
      <c r="E18" s="81">
        <f t="shared" si="0"/>
        <v>429</v>
      </c>
      <c r="F18" s="81">
        <f>IF(AND($G$6&gt;=KONRAD_DATA!$D$3,$G$6&lt;=KONRAD_DATA!$D$4-IF(MID(D18,2,1)="F",KONRAD_DATA!$D$6,0)),$G$6,"")</f>
        <v>1000</v>
      </c>
      <c r="G18" s="78">
        <f>ROUND(('Data ALL'!E66*(($G$6+(2*'Data ALL'!$G$56))/1000)),0)</f>
        <v>1357</v>
      </c>
      <c r="I18" s="100"/>
      <c r="J18" s="100"/>
      <c r="K18" s="100"/>
      <c r="L18" s="100"/>
      <c r="M18" s="100"/>
      <c r="N18" s="100"/>
      <c r="O18" s="100"/>
      <c r="P18" s="100"/>
    </row>
    <row r="19" spans="1:26" ht="20.100000000000001" customHeight="1" thickBot="1" x14ac:dyDescent="0.3">
      <c r="B19" s="79"/>
      <c r="C19" s="79"/>
      <c r="D19" s="76" t="s">
        <v>237</v>
      </c>
      <c r="E19" s="81">
        <f t="shared" si="0"/>
        <v>467</v>
      </c>
      <c r="F19" s="81">
        <f>IF(AND($G$6&gt;=KONRAD_DATA!$D$3,$G$6&lt;=KONRAD_DATA!$D$4-IF(MID(D19,2,1)="F",KONRAD_DATA!$D$6,0)),$G$6,"")</f>
        <v>1000</v>
      </c>
      <c r="G19" s="78">
        <f>ROUND(('Data ALL'!E67*(($G$6+(2*'Data ALL'!$G$56))/1000)),0)</f>
        <v>1469</v>
      </c>
      <c r="I19" s="100"/>
      <c r="J19" s="100"/>
      <c r="K19" s="100"/>
      <c r="L19" s="100"/>
      <c r="M19" s="100"/>
      <c r="N19" s="100"/>
      <c r="O19" s="100"/>
      <c r="P19" s="100"/>
    </row>
    <row r="20" spans="1:26" ht="20.100000000000001" customHeight="1" thickBot="1" x14ac:dyDescent="0.3">
      <c r="B20" s="79"/>
      <c r="C20" s="79"/>
      <c r="D20" s="76" t="s">
        <v>238</v>
      </c>
      <c r="E20" s="81">
        <f t="shared" si="0"/>
        <v>505</v>
      </c>
      <c r="F20" s="81">
        <f>IF(AND($G$6&gt;=KONRAD_DATA!$D$3,$G$6&lt;=KONRAD_DATA!$D$4-IF(MID(D20,2,1)="F",KONRAD_DATA!$D$6,0)),$G$6,"")</f>
        <v>1000</v>
      </c>
      <c r="G20" s="78">
        <f>ROUND(('Data ALL'!E68*(($G$6+(2*'Data ALL'!$G$56))/1000)),0)</f>
        <v>1581</v>
      </c>
      <c r="I20" s="100"/>
      <c r="J20" s="100"/>
      <c r="K20" s="100"/>
      <c r="L20" s="100"/>
      <c r="M20" s="100"/>
      <c r="N20" s="100"/>
      <c r="O20" s="100"/>
      <c r="P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pQvRcw3j2XP3QIahuxLulki0zIxYhVKQJ5KP+57MqDdPmhQZMHkhqU704fkPgGD3tYcWpTCUNg2wYWTiz6suZA==" saltValue="96ImPctX7zIVsOyCK8FkIw==" spinCount="100000" sheet="1" objects="1" scenarios="1" selectLockedCells="1"/>
  <mergeCells count="1">
    <mergeCell ref="B28:G28"/>
  </mergeCells>
  <phoneticPr fontId="2" type="noConversion"/>
  <conditionalFormatting sqref="C6:F6">
    <cfRule type="expression" dxfId="2" priority="1">
      <formula>$C$6&lt;$D$6+10</formula>
    </cfRule>
  </conditionalFormatting>
  <dataValidations count="1">
    <dataValidation type="whole" allowBlank="1" showInputMessage="1" showErrorMessage="1" errorTitle="Invalid value" error="Please select a value between 400 and 6000" sqref="G6" xr:uid="{41B39CFF-1EF8-47EF-B8CF-30267E7F8A0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D75F4-E8EE-4433-970A-C8CCDFE90E87}">
          <x14:formula1>
            <xm:f>Dropdown!$A$2:$A$3</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D2-D443-4537-BA66-1F2522769C56}">
  <dimension ref="A1:AD29"/>
  <sheetViews>
    <sheetView showGridLines="0" showRowColHeaders="0" workbookViewId="0">
      <selection activeCell="C4" sqref="C4"/>
    </sheetView>
  </sheetViews>
  <sheetFormatPr defaultRowHeight="21" customHeight="1" x14ac:dyDescent="0.25"/>
  <cols>
    <col min="1" max="1" width="10.7109375" style="100" customWidth="1"/>
    <col min="2" max="3" width="18.7109375" style="100" customWidth="1"/>
    <col min="4" max="5" width="19.28515625" style="100" customWidth="1"/>
    <col min="6" max="6" width="26.28515625" style="100" customWidth="1"/>
    <col min="7" max="7" width="24.140625" style="67" customWidth="1"/>
    <col min="8" max="9" width="9.140625" style="125"/>
    <col min="10" max="13" width="14.5703125" style="125" customWidth="1"/>
    <col min="14" max="14" width="14.5703125" style="126" customWidth="1"/>
    <col min="15" max="15" width="18.85546875" style="125" customWidth="1"/>
    <col min="16" max="19" width="9.140625" style="125" customWidth="1"/>
    <col min="20" max="27" width="9.140625" style="127"/>
    <col min="28" max="30" width="9.140625" style="101"/>
    <col min="31" max="16384" width="9.140625" style="100"/>
  </cols>
  <sheetData>
    <row r="1" spans="2:23" ht="20.100000000000001" customHeight="1" x14ac:dyDescent="0.25"/>
    <row r="2" spans="2:23" ht="39.950000000000003" customHeight="1" x14ac:dyDescent="0.25"/>
    <row r="3" spans="2:23" ht="30" customHeight="1" x14ac:dyDescent="0.25">
      <c r="B3" s="102" t="str">
        <f ca="1">OFFSET(SPROG!$B$12,0,SPROG!$B$2)</f>
        <v>PROLINE</v>
      </c>
    </row>
    <row r="4" spans="2:23" ht="30" customHeight="1" x14ac:dyDescent="0.25">
      <c r="B4" s="67" t="str">
        <f ca="1">OFFSET(SPROG!$B$21,0,SPROG!$B$2)</f>
        <v>Calculation method</v>
      </c>
      <c r="C4" s="34" t="s">
        <v>255</v>
      </c>
      <c r="D4" s="103">
        <f>((C6+D6)/2)-E6</f>
        <v>50</v>
      </c>
      <c r="E4" s="103">
        <f>TRUNC((C6-D6)/LN((C6-E6)/(D6-E6)),2)</f>
        <v>49.83</v>
      </c>
      <c r="F4" s="103" t="str">
        <f>LEFT($C$4,1)</f>
        <v>L</v>
      </c>
      <c r="I4" s="100"/>
      <c r="J4" s="100"/>
      <c r="K4" s="100"/>
      <c r="L4" s="100"/>
      <c r="M4" s="100"/>
      <c r="N4" s="100"/>
      <c r="O4" s="100"/>
      <c r="P4" s="100"/>
      <c r="Q4" s="100"/>
      <c r="R4" s="100"/>
      <c r="S4" s="100"/>
      <c r="T4" s="100"/>
      <c r="U4" s="100"/>
      <c r="V4" s="100"/>
      <c r="W4" s="100"/>
    </row>
    <row r="5" spans="2:23" ht="20.100000000000001" customHeight="1" x14ac:dyDescent="0.25">
      <c r="B5" s="68"/>
      <c r="C5" s="69" t="str">
        <f ca="1">OFFSET(SPROG!$B$28,0,SPROG!$B$2)</f>
        <v>Flow (C°)</v>
      </c>
      <c r="D5" s="69" t="str">
        <f ca="1">OFFSET(SPROG!$B$29,0,SPROG!$B$2)</f>
        <v>Return (C°)</v>
      </c>
      <c r="E5" s="69" t="str">
        <f ca="1">OFFSET(SPROG!$B$30,0,SPROG!$B$2)</f>
        <v>Room (C°)</v>
      </c>
      <c r="F5" s="69" t="str">
        <f ca="1">OFFSET(SPROG!$B$35,0,SPROG!$B$2)</f>
        <v>Trench / Steel trench depth</v>
      </c>
      <c r="G5" s="69" t="str">
        <f ca="1">OFFSET(SPROG!$B$32,0,SPROG!$B$2)</f>
        <v>Length - mm</v>
      </c>
      <c r="I5" s="100"/>
      <c r="J5" s="100"/>
      <c r="K5" s="100"/>
      <c r="L5" s="100"/>
      <c r="M5" s="100"/>
      <c r="N5" s="100"/>
      <c r="O5" s="100"/>
      <c r="P5" s="100"/>
      <c r="Q5" s="100"/>
      <c r="R5" s="100"/>
      <c r="S5" s="100"/>
      <c r="T5" s="100"/>
      <c r="U5" s="100"/>
      <c r="V5" s="100"/>
      <c r="W5" s="100"/>
    </row>
    <row r="6" spans="2:23" ht="20.100000000000001" customHeight="1" x14ac:dyDescent="0.25">
      <c r="B6" s="71" t="str">
        <f>IF($F$4="A","ΔT "&amp;D4,"ΔT "&amp;E4)</f>
        <v>ΔT 49,83</v>
      </c>
      <c r="C6" s="33">
        <v>75</v>
      </c>
      <c r="D6" s="33">
        <v>65</v>
      </c>
      <c r="E6" s="33">
        <v>20</v>
      </c>
      <c r="F6" s="33">
        <v>100</v>
      </c>
      <c r="G6" s="33">
        <v>1000</v>
      </c>
      <c r="I6" s="100"/>
      <c r="J6" s="100"/>
      <c r="K6" s="100"/>
      <c r="L6" s="100"/>
      <c r="M6" s="100"/>
      <c r="N6" s="100"/>
      <c r="O6" s="100"/>
      <c r="P6" s="100"/>
      <c r="Q6" s="100"/>
      <c r="R6" s="100"/>
      <c r="S6" s="100"/>
      <c r="T6" s="100"/>
      <c r="U6" s="100"/>
      <c r="V6" s="100"/>
      <c r="W6" s="100"/>
    </row>
    <row r="7" spans="2:23" ht="9.9499999999999993" customHeight="1" x14ac:dyDescent="0.25">
      <c r="B7" s="104"/>
      <c r="G7" s="100"/>
      <c r="I7" s="100"/>
      <c r="J7" s="100"/>
      <c r="K7" s="100"/>
      <c r="L7" s="100"/>
      <c r="M7" s="100"/>
      <c r="N7" s="100"/>
      <c r="O7" s="100"/>
      <c r="P7" s="100"/>
      <c r="Q7" s="100"/>
      <c r="R7" s="100"/>
      <c r="S7" s="100"/>
      <c r="T7" s="100"/>
      <c r="U7" s="100"/>
      <c r="V7" s="100"/>
      <c r="W7" s="100"/>
    </row>
    <row r="8" spans="2:23"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c r="O8" s="100"/>
      <c r="P8" s="100"/>
      <c r="Q8" s="100"/>
      <c r="R8" s="100"/>
      <c r="S8" s="100"/>
      <c r="T8" s="100"/>
      <c r="U8" s="100"/>
      <c r="V8" s="100"/>
      <c r="W8" s="100"/>
    </row>
    <row r="9" spans="2:23" ht="20.100000000000001" customHeight="1" thickBot="1" x14ac:dyDescent="0.3">
      <c r="B9" s="75"/>
      <c r="C9" s="75"/>
      <c r="D9" s="76" t="s">
        <v>273</v>
      </c>
      <c r="E9" s="77">
        <v>179</v>
      </c>
      <c r="F9" s="77">
        <f>IF(AND($G$6&gt;=KONRAD_DATA!$D$3,$G$6&lt;=KONRAD_DATA!$D$4-IF(MID(D9,2,1)="F",KONRAD_DATA!$D$6,0)),$G$6,"")</f>
        <v>1000</v>
      </c>
      <c r="G9" s="78">
        <f>ROUND((('Data ALL'!G74*($G$6/1000)))*(1+'Data ALL'!$O$80),0)</f>
        <v>219</v>
      </c>
      <c r="I9" s="100"/>
      <c r="J9" s="100"/>
      <c r="K9" s="100"/>
      <c r="L9" s="100"/>
      <c r="M9" s="100"/>
      <c r="N9" s="100"/>
      <c r="O9" s="100"/>
      <c r="P9" s="100"/>
      <c r="Q9" s="100"/>
      <c r="R9" s="100"/>
      <c r="S9" s="100"/>
      <c r="T9" s="100"/>
      <c r="U9" s="100"/>
      <c r="V9" s="100"/>
      <c r="W9" s="100"/>
    </row>
    <row r="10" spans="2:23" ht="20.100000000000001" customHeight="1" thickBot="1" x14ac:dyDescent="0.3">
      <c r="B10" s="79"/>
      <c r="C10" s="79"/>
      <c r="D10" s="76" t="s">
        <v>274</v>
      </c>
      <c r="E10" s="81">
        <f>E9+24</f>
        <v>203</v>
      </c>
      <c r="F10" s="81">
        <f>IF(AND($G$6&gt;=KONRAD_DATA!$D$3,$G$6&lt;=KONRAD_DATA!$D$4-IF(MID(D10,2,1)="F",KONRAD_DATA!$D$6,0)),$G$6,"")</f>
        <v>1000</v>
      </c>
      <c r="G10" s="78">
        <f>ROUND((('Data ALL'!G75*($G$6/1000)))*(1+'Data ALL'!$O$80),0)</f>
        <v>278</v>
      </c>
      <c r="I10" s="100"/>
      <c r="J10" s="100"/>
      <c r="K10" s="100"/>
      <c r="L10" s="100"/>
      <c r="M10" s="100"/>
      <c r="N10" s="100"/>
      <c r="O10" s="100"/>
      <c r="P10" s="100"/>
      <c r="Q10" s="100"/>
      <c r="R10" s="100"/>
      <c r="S10" s="100"/>
      <c r="T10" s="100"/>
      <c r="U10" s="100"/>
      <c r="V10" s="100"/>
      <c r="W10" s="100"/>
    </row>
    <row r="11" spans="2:23" ht="20.100000000000001" customHeight="1" thickBot="1" x14ac:dyDescent="0.3">
      <c r="B11" s="79"/>
      <c r="C11" s="79"/>
      <c r="D11" s="76" t="s">
        <v>275</v>
      </c>
      <c r="E11" s="81">
        <f>E10+24</f>
        <v>227</v>
      </c>
      <c r="F11" s="81">
        <f>IF(AND($G$6&gt;=KONRAD_DATA!$D$3,$G$6&lt;=KONRAD_DATA!$D$4-IF(MID(D11,2,1)="F",KONRAD_DATA!$D$6,0)),$G$6,"")</f>
        <v>1000</v>
      </c>
      <c r="G11" s="78">
        <f>ROUND((('Data ALL'!G76*($G$6/1000)))*(1+'Data ALL'!$O$80),0)</f>
        <v>330</v>
      </c>
      <c r="I11" s="100"/>
      <c r="J11" s="100"/>
      <c r="K11" s="100"/>
      <c r="L11" s="100"/>
      <c r="M11" s="100"/>
      <c r="N11" s="100"/>
      <c r="O11" s="100"/>
      <c r="P11" s="100"/>
      <c r="Q11" s="100"/>
      <c r="R11" s="100"/>
      <c r="S11" s="100"/>
      <c r="T11" s="100"/>
      <c r="U11" s="100"/>
      <c r="V11" s="100"/>
      <c r="W11" s="100"/>
    </row>
    <row r="12" spans="2:23" ht="20.100000000000001" customHeight="1" thickBot="1" x14ac:dyDescent="0.3">
      <c r="B12" s="79"/>
      <c r="C12" s="79"/>
      <c r="D12" s="76" t="s">
        <v>276</v>
      </c>
      <c r="E12" s="81">
        <f t="shared" ref="E12:E20" si="0">E11+48</f>
        <v>275</v>
      </c>
      <c r="F12" s="81">
        <f>IF(AND($G$6&gt;=KONRAD_DATA!$D$3,$G$6&lt;=KONRAD_DATA!$D$4-IF(MID(D12,2,1)="F",KONRAD_DATA!$D$6,0)),$G$6,"")</f>
        <v>1000</v>
      </c>
      <c r="G12" s="78">
        <f>ROUND((('Data ALL'!G77*($G$6/1000)))*(1+'Data ALL'!$O$80),0)</f>
        <v>375</v>
      </c>
      <c r="I12" s="100"/>
      <c r="J12" s="100"/>
      <c r="K12" s="100"/>
      <c r="L12" s="100"/>
      <c r="M12" s="100"/>
      <c r="N12" s="100"/>
      <c r="O12" s="100"/>
      <c r="P12" s="100"/>
      <c r="Q12" s="100"/>
      <c r="R12" s="100"/>
      <c r="S12" s="100"/>
      <c r="T12" s="100"/>
      <c r="U12" s="100"/>
      <c r="V12" s="100"/>
      <c r="W12" s="100"/>
    </row>
    <row r="13" spans="2:23" ht="20.100000000000001" customHeight="1" thickBot="1" x14ac:dyDescent="0.3">
      <c r="B13" s="79"/>
      <c r="C13" s="79"/>
      <c r="D13" s="76" t="s">
        <v>277</v>
      </c>
      <c r="E13" s="81">
        <f t="shared" si="0"/>
        <v>323</v>
      </c>
      <c r="F13" s="81">
        <f>IF(AND($G$6&gt;=KONRAD_DATA!$D$3,$G$6&lt;=KONRAD_DATA!$D$4-IF(MID(D13,2,1)="F",KONRAD_DATA!$D$6,0)),$G$6,"")</f>
        <v>1000</v>
      </c>
      <c r="G13" s="78">
        <f>ROUND((('Data ALL'!G78*($G$6/1000)))*(1+'Data ALL'!$O$80),0)</f>
        <v>414</v>
      </c>
      <c r="I13" s="100"/>
      <c r="J13" s="100"/>
      <c r="K13" s="100"/>
      <c r="L13" s="100"/>
      <c r="M13" s="100"/>
      <c r="N13" s="100"/>
      <c r="O13" s="100"/>
      <c r="P13" s="100"/>
      <c r="Q13" s="100"/>
      <c r="R13" s="100"/>
      <c r="S13" s="100"/>
      <c r="T13" s="100"/>
      <c r="U13" s="100"/>
      <c r="V13" s="100"/>
      <c r="W13" s="100"/>
    </row>
    <row r="14" spans="2:23" ht="20.100000000000001" customHeight="1" thickBot="1" x14ac:dyDescent="0.3">
      <c r="B14" s="79"/>
      <c r="C14" s="79"/>
      <c r="D14" s="76" t="s">
        <v>278</v>
      </c>
      <c r="E14" s="81">
        <f t="shared" si="0"/>
        <v>371</v>
      </c>
      <c r="F14" s="81">
        <f>IF(AND($G$6&gt;=KONRAD_DATA!$D$3,$G$6&lt;=KONRAD_DATA!$D$4-IF(MID(D14,2,1)="F",KONRAD_DATA!$D$6,0)),$G$6,"")</f>
        <v>1000</v>
      </c>
      <c r="G14" s="78">
        <f>ROUND((('Data ALL'!G79*($G$6/1000)))*(1+'Data ALL'!$O$80),0)</f>
        <v>514</v>
      </c>
      <c r="I14" s="100"/>
      <c r="J14" s="100"/>
      <c r="K14" s="100"/>
      <c r="L14" s="100"/>
      <c r="M14" s="100"/>
      <c r="N14" s="100"/>
      <c r="O14" s="100"/>
      <c r="P14" s="100"/>
      <c r="Q14" s="100"/>
      <c r="R14" s="100"/>
      <c r="S14" s="100"/>
      <c r="T14" s="100"/>
      <c r="U14" s="100"/>
      <c r="V14" s="100"/>
      <c r="W14" s="100"/>
    </row>
    <row r="15" spans="2:23" ht="20.100000000000001" customHeight="1" thickBot="1" x14ac:dyDescent="0.3">
      <c r="B15" s="79"/>
      <c r="C15" s="79"/>
      <c r="D15" s="76" t="s">
        <v>279</v>
      </c>
      <c r="E15" s="81">
        <f t="shared" si="0"/>
        <v>419</v>
      </c>
      <c r="F15" s="81">
        <f>IF(AND($G$6&gt;=KONRAD_DATA!$D$3,$G$6&lt;=KONRAD_DATA!$D$4-IF(MID(D15,2,1)="F",KONRAD_DATA!$D$6,0)),$G$6,"")</f>
        <v>1000</v>
      </c>
      <c r="G15" s="78">
        <f>ROUND((('Data ALL'!G80*($G$6/1000)))*(1+'Data ALL'!$O$80),0)</f>
        <v>561</v>
      </c>
      <c r="I15" s="100"/>
      <c r="J15" s="100"/>
      <c r="K15" s="100"/>
      <c r="L15" s="100"/>
      <c r="M15" s="100"/>
      <c r="N15" s="100"/>
      <c r="O15" s="100"/>
      <c r="P15" s="100"/>
      <c r="Q15" s="100"/>
      <c r="R15" s="100"/>
      <c r="S15" s="100"/>
      <c r="T15" s="100"/>
      <c r="U15" s="100"/>
      <c r="V15" s="100"/>
      <c r="W15" s="100"/>
    </row>
    <row r="16" spans="2:23" ht="20.100000000000001" customHeight="1" thickBot="1" x14ac:dyDescent="0.3">
      <c r="B16" s="79"/>
      <c r="C16" s="79"/>
      <c r="D16" s="76" t="s">
        <v>280</v>
      </c>
      <c r="E16" s="81">
        <f t="shared" si="0"/>
        <v>467</v>
      </c>
      <c r="F16" s="81">
        <f>IF(AND($G$6&gt;=KONRAD_DATA!$D$3,$G$6&lt;=KONRAD_DATA!$D$4-IF(MID(D16,2,1)="F",KONRAD_DATA!$D$6,0)),$G$6,"")</f>
        <v>1000</v>
      </c>
      <c r="G16" s="78">
        <f>ROUND((('Data ALL'!G81*($G$6/1000)))*(1+'Data ALL'!$O$80),0)</f>
        <v>608</v>
      </c>
      <c r="I16" s="100"/>
      <c r="J16" s="100"/>
      <c r="K16" s="100"/>
      <c r="L16" s="100"/>
      <c r="M16" s="100"/>
      <c r="N16" s="100"/>
      <c r="O16" s="100"/>
      <c r="P16" s="100"/>
      <c r="Q16" s="100"/>
      <c r="R16" s="100"/>
      <c r="S16" s="100"/>
      <c r="T16" s="100"/>
      <c r="U16" s="100"/>
      <c r="V16" s="100"/>
      <c r="W16" s="100"/>
    </row>
    <row r="17" spans="1:30" ht="20.100000000000001" customHeight="1" thickBot="1" x14ac:dyDescent="0.3">
      <c r="B17" s="79"/>
      <c r="C17" s="79"/>
      <c r="D17" s="76" t="s">
        <v>281</v>
      </c>
      <c r="E17" s="81">
        <f t="shared" si="0"/>
        <v>515</v>
      </c>
      <c r="F17" s="81">
        <f>IF(AND($G$6&gt;=KONRAD_DATA!$D$3,$G$6&lt;=KONRAD_DATA!$D$4-IF(MID(D17,2,1)="F",KONRAD_DATA!$D$6,0)),$G$6,"")</f>
        <v>1000</v>
      </c>
      <c r="G17" s="78">
        <f>ROUND((('Data ALL'!G82*($G$6/1000)))*(1+'Data ALL'!$O$80),0)</f>
        <v>637</v>
      </c>
      <c r="I17" s="100"/>
      <c r="J17" s="100"/>
      <c r="K17" s="100"/>
      <c r="L17" s="100"/>
      <c r="M17" s="100"/>
      <c r="N17" s="100"/>
      <c r="O17" s="100"/>
      <c r="P17" s="100"/>
      <c r="Q17" s="100"/>
      <c r="R17" s="100"/>
      <c r="S17" s="100"/>
      <c r="T17" s="100"/>
      <c r="U17" s="100"/>
      <c r="V17" s="100"/>
      <c r="W17" s="100"/>
    </row>
    <row r="18" spans="1:30" ht="20.100000000000001" customHeight="1" thickBot="1" x14ac:dyDescent="0.3">
      <c r="B18" s="79"/>
      <c r="C18" s="79"/>
      <c r="D18" s="76" t="s">
        <v>282</v>
      </c>
      <c r="E18" s="81">
        <f t="shared" si="0"/>
        <v>563</v>
      </c>
      <c r="F18" s="81">
        <f>IF(AND($G$6&gt;=KONRAD_DATA!$D$3,$G$6&lt;=KONRAD_DATA!$D$4-IF(MID(D18,2,1)="F",KONRAD_DATA!$D$6,0)),$G$6,"")</f>
        <v>1000</v>
      </c>
      <c r="G18" s="78">
        <f>ROUND((('Data ALL'!G83*($G$6/1000)))*(1+'Data ALL'!$O$80),0)</f>
        <v>671</v>
      </c>
      <c r="I18" s="100"/>
      <c r="J18" s="100"/>
      <c r="K18" s="100"/>
      <c r="L18" s="100"/>
      <c r="M18" s="100"/>
      <c r="N18" s="100"/>
      <c r="O18" s="100"/>
      <c r="P18" s="100"/>
      <c r="Q18" s="100"/>
      <c r="R18" s="100"/>
      <c r="S18" s="100"/>
      <c r="T18" s="100"/>
      <c r="U18" s="100"/>
      <c r="V18" s="100"/>
      <c r="W18" s="100"/>
    </row>
    <row r="19" spans="1:30" ht="20.100000000000001" customHeight="1" thickBot="1" x14ac:dyDescent="0.3">
      <c r="B19" s="79"/>
      <c r="C19" s="79"/>
      <c r="D19" s="76" t="s">
        <v>283</v>
      </c>
      <c r="E19" s="81">
        <f t="shared" si="0"/>
        <v>611</v>
      </c>
      <c r="F19" s="81">
        <f>IF(AND($G$6&gt;=KONRAD_DATA!$D$3,$G$6&lt;=KONRAD_DATA!$D$4-IF(MID(D19,2,1)="F",KONRAD_DATA!$D$6,0)),$G$6,"")</f>
        <v>1000</v>
      </c>
      <c r="G19" s="78">
        <f>ROUND((('Data ALL'!G84*($G$6/1000)))*(1+'Data ALL'!$O$80),0)</f>
        <v>707</v>
      </c>
      <c r="I19" s="100"/>
      <c r="J19" s="100"/>
      <c r="K19" s="100"/>
      <c r="L19" s="100"/>
      <c r="M19" s="100"/>
      <c r="N19" s="100"/>
      <c r="O19" s="100"/>
      <c r="P19" s="100"/>
      <c r="Q19" s="100"/>
      <c r="R19" s="100"/>
      <c r="S19" s="100"/>
      <c r="T19" s="100"/>
      <c r="U19" s="100"/>
      <c r="V19" s="100"/>
      <c r="W19" s="100"/>
    </row>
    <row r="20" spans="1:30" ht="20.100000000000001" customHeight="1" thickBot="1" x14ac:dyDescent="0.3">
      <c r="B20" s="79"/>
      <c r="C20" s="79"/>
      <c r="D20" s="76" t="s">
        <v>284</v>
      </c>
      <c r="E20" s="81">
        <f t="shared" si="0"/>
        <v>659</v>
      </c>
      <c r="F20" s="81">
        <f>IF(AND($G$6&gt;=KONRAD_DATA!$D$3,$G$6&lt;=KONRAD_DATA!$D$4-IF(MID(D20,2,1)="F",KONRAD_DATA!$D$6,0)),$G$6,"")</f>
        <v>1000</v>
      </c>
      <c r="G20" s="78">
        <f>ROUND((('Data ALL'!G85*($G$6/1000)))*(1+'Data ALL'!$O$80),0)</f>
        <v>740</v>
      </c>
      <c r="I20" s="100"/>
      <c r="J20" s="100"/>
      <c r="K20" s="100"/>
      <c r="L20" s="100"/>
      <c r="M20" s="100"/>
      <c r="N20" s="100"/>
      <c r="O20" s="100"/>
      <c r="P20" s="100"/>
      <c r="Q20" s="100"/>
      <c r="R20" s="100"/>
      <c r="S20" s="100"/>
      <c r="T20" s="100"/>
      <c r="U20" s="100"/>
      <c r="V20" s="100"/>
      <c r="W20" s="100"/>
    </row>
    <row r="21" spans="1:30" s="63" customFormat="1" ht="20.100000000000001" customHeight="1" x14ac:dyDescent="0.25">
      <c r="E21" s="67"/>
      <c r="F21" s="67"/>
      <c r="H21" s="116"/>
      <c r="X21" s="143"/>
      <c r="Y21" s="143"/>
      <c r="Z21" s="143"/>
      <c r="AA21" s="143"/>
      <c r="AB21" s="105"/>
      <c r="AC21" s="105"/>
      <c r="AD21" s="105"/>
    </row>
    <row r="22" spans="1:30" s="63" customFormat="1" ht="20.100000000000001" customHeight="1" thickBot="1" x14ac:dyDescent="0.3">
      <c r="B22" s="93"/>
      <c r="C22" s="93"/>
      <c r="D22" s="46" t="str">
        <f ca="1">OFFSET(SPROG!$B$41,0,SPROG!$B$2)</f>
        <v>Water carrying tube</v>
      </c>
      <c r="E22" s="46"/>
      <c r="F22" s="46"/>
      <c r="G22" s="46"/>
      <c r="H22" s="116"/>
      <c r="I22" s="116"/>
      <c r="J22" s="126"/>
      <c r="K22" s="116"/>
      <c r="L22" s="116"/>
      <c r="M22" s="116"/>
      <c r="N22" s="116"/>
      <c r="O22" s="116"/>
      <c r="P22" s="116"/>
      <c r="Q22" s="116"/>
      <c r="R22" s="116"/>
      <c r="S22" s="116"/>
      <c r="T22" s="143"/>
      <c r="U22" s="143"/>
      <c r="V22" s="143"/>
      <c r="W22" s="143"/>
      <c r="X22" s="143"/>
      <c r="Y22" s="143"/>
      <c r="Z22" s="143"/>
      <c r="AA22" s="143"/>
      <c r="AB22" s="105"/>
      <c r="AC22" s="105"/>
      <c r="AD22" s="105"/>
    </row>
    <row r="23" spans="1:30" s="63" customFormat="1" ht="20.100000000000001" customHeight="1" thickBot="1" x14ac:dyDescent="0.3">
      <c r="B23" s="106"/>
      <c r="C23" s="106"/>
      <c r="D23" s="46" t="str">
        <f ca="1">OFFSET(SPROG!$B$42,0,SPROG!$B$2)</f>
        <v>Convector</v>
      </c>
      <c r="E23" s="62"/>
      <c r="F23" s="62"/>
      <c r="G23" s="62"/>
      <c r="H23" s="116"/>
      <c r="I23" s="116"/>
      <c r="J23" s="126"/>
      <c r="K23" s="116"/>
      <c r="L23" s="116"/>
      <c r="M23" s="116"/>
      <c r="N23" s="116"/>
      <c r="O23" s="116"/>
      <c r="P23" s="116"/>
      <c r="Q23" s="116"/>
      <c r="R23" s="116"/>
      <c r="S23" s="116"/>
      <c r="T23" s="143"/>
      <c r="U23" s="143"/>
      <c r="V23" s="143"/>
      <c r="W23" s="143"/>
      <c r="X23" s="143"/>
      <c r="Y23" s="143"/>
      <c r="Z23" s="143"/>
      <c r="AA23" s="143"/>
      <c r="AB23" s="105"/>
      <c r="AC23" s="105"/>
      <c r="AD23" s="105"/>
    </row>
    <row r="24" spans="1:30" ht="20.100000000000001" customHeight="1" x14ac:dyDescent="0.25">
      <c r="A24" s="63"/>
      <c r="B24" s="95"/>
      <c r="C24" s="95"/>
      <c r="D24" s="48" t="str">
        <f ca="1">OFFSET(SPROG!$B$72,0,SPROG!$B$2)</f>
        <v>Trench / Steel trench</v>
      </c>
      <c r="E24" s="48"/>
      <c r="F24" s="48"/>
      <c r="G24" s="48"/>
      <c r="L24" s="133"/>
      <c r="M24" s="133"/>
      <c r="N24" s="132"/>
    </row>
    <row r="25" spans="1:30" ht="20.100000000000001" customHeight="1" x14ac:dyDescent="0.25">
      <c r="B25" s="67"/>
      <c r="C25" s="90"/>
    </row>
    <row r="26" spans="1:30" s="97" customFormat="1" ht="20.100000000000001" customHeight="1" x14ac:dyDescent="0.25">
      <c r="B26" s="97" t="str">
        <f ca="1">OFFSET(SPROG!$B$47,0,SPROG!$B$2)</f>
        <v>Nominal output</v>
      </c>
      <c r="C26" s="97" t="s">
        <v>20</v>
      </c>
      <c r="G26" s="107"/>
      <c r="H26" s="144"/>
      <c r="I26" s="144"/>
      <c r="J26" s="144"/>
      <c r="K26" s="144"/>
      <c r="L26" s="144"/>
      <c r="M26" s="144"/>
      <c r="N26" s="145"/>
      <c r="O26" s="144"/>
      <c r="P26" s="144"/>
      <c r="Q26" s="144"/>
      <c r="R26" s="144"/>
      <c r="S26" s="144"/>
      <c r="T26" s="146"/>
      <c r="U26" s="146"/>
      <c r="V26" s="146"/>
      <c r="W26" s="146"/>
      <c r="X26" s="146"/>
      <c r="Y26" s="146"/>
      <c r="Z26" s="146"/>
      <c r="AA26" s="146"/>
      <c r="AB26" s="108"/>
      <c r="AC26" s="108"/>
      <c r="AD26" s="108"/>
    </row>
    <row r="27" spans="1:30" s="97" customFormat="1" ht="20.100000000000001" customHeight="1" x14ac:dyDescent="0.25">
      <c r="B27" s="97" t="str">
        <f ca="1">OFFSET(SPROG!$B$48,0,SPROG!$B$2)</f>
        <v>Conversion factor</v>
      </c>
      <c r="C27" s="98" t="s">
        <v>263</v>
      </c>
      <c r="D27" s="109"/>
      <c r="H27" s="144"/>
      <c r="I27" s="144"/>
      <c r="J27" s="144"/>
      <c r="K27" s="144"/>
      <c r="L27" s="144"/>
      <c r="M27" s="144"/>
      <c r="N27" s="144"/>
      <c r="O27" s="144"/>
      <c r="P27" s="144"/>
      <c r="Q27" s="144"/>
      <c r="R27" s="144"/>
      <c r="S27" s="144"/>
      <c r="T27" s="146"/>
      <c r="U27" s="146"/>
      <c r="V27" s="146"/>
      <c r="W27" s="146"/>
      <c r="X27" s="146"/>
      <c r="Y27" s="146"/>
      <c r="Z27" s="146"/>
      <c r="AA27" s="146"/>
      <c r="AB27" s="108"/>
      <c r="AC27" s="108"/>
      <c r="AD27" s="108"/>
    </row>
    <row r="28" spans="1:30"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44"/>
      <c r="I28" s="144"/>
      <c r="J28" s="144"/>
      <c r="K28" s="144"/>
      <c r="L28" s="144"/>
      <c r="M28" s="144"/>
      <c r="N28" s="145"/>
      <c r="O28" s="144"/>
      <c r="P28" s="144"/>
      <c r="Q28" s="144"/>
      <c r="R28" s="144"/>
      <c r="S28" s="144"/>
      <c r="T28" s="146"/>
      <c r="U28" s="146"/>
      <c r="V28" s="146"/>
      <c r="W28" s="146"/>
      <c r="X28" s="146"/>
      <c r="Y28" s="146"/>
      <c r="Z28" s="146"/>
      <c r="AA28" s="146"/>
      <c r="AB28" s="108"/>
      <c r="AC28" s="108"/>
      <c r="AD28" s="108"/>
    </row>
    <row r="29" spans="1:30" ht="21" customHeight="1" x14ac:dyDescent="0.25">
      <c r="B29" s="178" t="str">
        <f ca="1">OFFSET(SPROG!$B$50,0,SPROG!$B$2)</f>
        <v>For ProLine with steeltrench, it is recommended to calculate an adjustment tolerance of min. 10mm according to the trench depth.</v>
      </c>
      <c r="C29" s="178"/>
      <c r="D29" s="178"/>
      <c r="E29" s="178"/>
      <c r="F29" s="178"/>
      <c r="G29" s="178"/>
    </row>
  </sheetData>
  <sheetProtection algorithmName="SHA-512" hashValue="BoaRj8hmDN5S4GCxRQLXxVnsCY1qKVvhUEh95+DrQ5dgJMrZedtxQ/1T9pHcKxFH9EPu8HibgHNoiVmGKRA/9g==" saltValue="+CoHX46m7c10ORkZ+Oo1Nw==" spinCount="100000" sheet="1" objects="1" scenarios="1" selectLockedCells="1"/>
  <mergeCells count="2">
    <mergeCell ref="B28:G28"/>
    <mergeCell ref="B29:G29"/>
  </mergeCells>
  <phoneticPr fontId="2" type="noConversion"/>
  <conditionalFormatting sqref="C6:F6">
    <cfRule type="expression" dxfId="1" priority="1">
      <formula>$C$6&lt;$D$6+10</formula>
    </cfRule>
  </conditionalFormatting>
  <dataValidations count="1">
    <dataValidation type="whole" allowBlank="1" showInputMessage="1" showErrorMessage="1" errorTitle="Invalid value" error="Please select a value between 400 and 6000" sqref="G6" xr:uid="{8275977A-8042-4402-B2CD-AFDFB824CCB0}">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990095-C7E7-44F7-8F8D-B80083A18735}">
          <x14:formula1>
            <xm:f>Dropdown!$A$2:$A$3</xm:f>
          </x14:formula1>
          <xm:sqref>C4</xm:sqref>
        </x14:dataValidation>
        <x14:dataValidation type="list" allowBlank="1" showInputMessage="1" showErrorMessage="1" xr:uid="{EDE2B109-3F35-435A-BBBA-476A43D566BB}">
          <x14:formula1>
            <xm:f>Dropdown!$C$2:$C$6</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60C1-C33B-436A-99D6-E06DF5A20A34}">
  <sheetPr>
    <pageSetUpPr autoPageBreaks="0"/>
  </sheetPr>
  <dimension ref="B1:Z39"/>
  <sheetViews>
    <sheetView showGridLines="0" showRowColHeaders="0" workbookViewId="0">
      <selection activeCell="C4" sqref="C4"/>
    </sheetView>
  </sheetViews>
  <sheetFormatPr defaultRowHeight="12.75" x14ac:dyDescent="0.25"/>
  <cols>
    <col min="1" max="1" width="10.7109375" style="63" customWidth="1"/>
    <col min="2" max="3" width="18.7109375" style="63" customWidth="1"/>
    <col min="4" max="6" width="19.28515625" style="63" customWidth="1"/>
    <col min="7" max="7" width="24.140625" style="63" customWidth="1"/>
    <col min="8" max="8" width="6.7109375" style="116" customWidth="1"/>
    <col min="9" max="26" width="9.140625" style="117"/>
    <col min="27" max="16384" width="9.140625" style="63"/>
  </cols>
  <sheetData>
    <row r="1" spans="2:26" ht="20.100000000000001" customHeight="1" x14ac:dyDescent="0.25"/>
    <row r="2" spans="2:26" ht="39.950000000000003" customHeight="1" x14ac:dyDescent="0.25"/>
    <row r="3" spans="2:26" ht="30" customHeight="1" x14ac:dyDescent="0.25">
      <c r="B3" s="65" t="str">
        <f ca="1">OFFSET(SPROG!$B$13,0,SPROG!$B$2)</f>
        <v>CONVECTOR / RADIATOR</v>
      </c>
      <c r="C3" s="66"/>
    </row>
    <row r="4" spans="2:26" ht="30" customHeight="1" x14ac:dyDescent="0.25">
      <c r="B4" s="67" t="str">
        <f ca="1">OFFSET(SPROG!$B$21,0,SPROG!$B$2)</f>
        <v>Calculation method</v>
      </c>
      <c r="C4" s="176" t="s">
        <v>17</v>
      </c>
      <c r="D4" s="64">
        <f>((C6+D6)/2)-E6</f>
        <v>50</v>
      </c>
      <c r="E4" s="64"/>
      <c r="F4" s="64" t="str">
        <f>LEFT($C$4,1)</f>
        <v>A</v>
      </c>
    </row>
    <row r="5" spans="2:26" s="70" customFormat="1" ht="20.100000000000001" customHeight="1" x14ac:dyDescent="0.25">
      <c r="B5" s="68"/>
      <c r="C5" s="69" t="str">
        <f ca="1">OFFSET(SPROG!$B$28,0,SPROG!$B$2)</f>
        <v>Flow (C°)</v>
      </c>
      <c r="D5" s="69" t="str">
        <f ca="1">OFFSET(SPROG!$B$29,0,SPROG!$B$2)</f>
        <v>Return (C°)</v>
      </c>
      <c r="E5" s="69" t="str">
        <f ca="1">OFFSET(SPROG!$B$30,0,SPROG!$B$2)</f>
        <v>Room (C°)</v>
      </c>
      <c r="F5" s="69" t="str">
        <f ca="1">OFFSET(SPROG!$B$33,0,SPROG!$B$2)</f>
        <v>Height - mm</v>
      </c>
      <c r="G5" s="69" t="str">
        <f ca="1">OFFSET(SPROG!$B$32,0,SPROG!$B$2)</f>
        <v>Length - mm</v>
      </c>
      <c r="H5" s="118"/>
      <c r="I5" s="119"/>
      <c r="J5" s="167"/>
      <c r="K5" s="167"/>
      <c r="L5" s="167"/>
      <c r="M5" s="167"/>
      <c r="N5" s="167"/>
      <c r="O5" s="167"/>
      <c r="P5" s="119"/>
      <c r="Q5" s="119"/>
      <c r="R5" s="119"/>
      <c r="S5" s="119"/>
      <c r="T5" s="119"/>
      <c r="U5" s="119"/>
      <c r="V5" s="119"/>
      <c r="W5" s="119"/>
      <c r="X5" s="119"/>
      <c r="Y5" s="119"/>
      <c r="Z5" s="119"/>
    </row>
    <row r="6" spans="2:26" ht="20.100000000000001" customHeight="1" x14ac:dyDescent="0.25">
      <c r="B6" s="71" t="str">
        <f>IF($F$4="A","ΔT "&amp;D4,"ΔT "&amp;E4)</f>
        <v>ΔT 50</v>
      </c>
      <c r="C6" s="33">
        <v>75</v>
      </c>
      <c r="D6" s="33">
        <v>65</v>
      </c>
      <c r="E6" s="33">
        <v>20</v>
      </c>
      <c r="F6" s="33">
        <v>280</v>
      </c>
      <c r="G6" s="33">
        <v>1000</v>
      </c>
      <c r="J6" s="151"/>
      <c r="K6" s="151"/>
      <c r="L6" s="151"/>
      <c r="M6" s="151"/>
      <c r="N6" s="151"/>
      <c r="O6" s="151"/>
    </row>
    <row r="7" spans="2:26" ht="9.9499999999999993" customHeight="1" x14ac:dyDescent="0.25"/>
    <row r="8" spans="2:26"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row>
    <row r="9" spans="2:26" s="74" customFormat="1" ht="15" customHeight="1" x14ac:dyDescent="0.2">
      <c r="B9" s="72" t="str">
        <f ca="1">OFFSET(SPROG!$B$51,0,SPROG!$B$2)</f>
        <v>CONLINE &amp; TOPLINE</v>
      </c>
      <c r="C9" s="73"/>
      <c r="D9" s="73"/>
      <c r="E9" s="73"/>
      <c r="F9" s="73"/>
      <c r="G9" s="73"/>
      <c r="H9" s="120"/>
      <c r="I9" s="121"/>
      <c r="J9" s="121"/>
      <c r="K9" s="121"/>
      <c r="L9" s="121"/>
      <c r="M9" s="121"/>
      <c r="N9" s="121"/>
      <c r="O9" s="121"/>
      <c r="P9" s="121"/>
      <c r="Q9" s="121"/>
      <c r="R9" s="121"/>
      <c r="S9" s="121"/>
      <c r="T9" s="121"/>
      <c r="U9" s="121"/>
      <c r="V9" s="121"/>
      <c r="W9" s="121"/>
      <c r="X9" s="121"/>
      <c r="Y9" s="121"/>
      <c r="Z9" s="121"/>
    </row>
    <row r="10" spans="2:26" ht="20.100000000000001" customHeight="1" thickBot="1" x14ac:dyDescent="0.3">
      <c r="B10" s="75"/>
      <c r="C10" s="75"/>
      <c r="D10" s="76" t="str">
        <f>INDEX(KONRAD_TYPE,1,KONRAD_DATA!A4-1)&amp;" "&amp;IF($F$6=70,0,"")&amp;$F$6/10&amp;INDEX(KONRAD_TYPE,2,KONRAD_DATA!A4-1)</f>
        <v>CL / TL 2801</v>
      </c>
      <c r="E10" s="77">
        <v>46</v>
      </c>
      <c r="F10" s="77">
        <f>IF(AND($G$6&gt;=KONRAD_DATA!$D$3,$G$6&lt;=KONRAD_DATA!$D$4-IF(MID(D10,2,1)="F",KONRAD_DATA!$D$6,0)),$G$6,"")</f>
        <v>1000</v>
      </c>
      <c r="G10" s="78">
        <f>IF($F10="","",ROUND(($F10/1000)*VLOOKUP($F$6,KONRAD_YDELSER,KONRAD_DATA!$A4,FALSE),0))</f>
        <v>315</v>
      </c>
    </row>
    <row r="11" spans="2:26" ht="20.100000000000001" customHeight="1" thickBot="1" x14ac:dyDescent="0.3">
      <c r="B11" s="79"/>
      <c r="C11" s="79"/>
      <c r="D11" s="80" t="str">
        <f>INDEX(KONRAD_TYPE,1,KONRAD_DATA!A5-1)&amp;" "&amp;IF($F$6=70,0,"")&amp;$F$6/10&amp;INDEX(KONRAD_TYPE,2,KONRAD_DATA!A5-1)</f>
        <v>CL / TL 2802</v>
      </c>
      <c r="E11" s="81">
        <v>96</v>
      </c>
      <c r="F11" s="81">
        <f>IF(AND($G$6&gt;=KONRAD_DATA!$D$3,$G$6&lt;=KONRAD_DATA!$D$4-IF(MID(D11,2,1)="F",KONRAD_DATA!$D$6,0)),$G$6,"")</f>
        <v>1000</v>
      </c>
      <c r="G11" s="82">
        <f>IF($F11="","",ROUND(($F11/1000)*VLOOKUP($F$6,KONRAD_YDELSER,KONRAD_DATA!$A5,FALSE),0))</f>
        <v>583</v>
      </c>
    </row>
    <row r="12" spans="2:26" ht="20.100000000000001" customHeight="1" thickBot="1" x14ac:dyDescent="0.3">
      <c r="B12" s="79"/>
      <c r="C12" s="79"/>
      <c r="D12" s="80" t="str">
        <f>INDEX(KONRAD_TYPE,1,KONRAD_DATA!A6-1)&amp;" "&amp;IF($F$6=70,0,"")&amp;$F$6/10&amp;INDEX(KONRAD_TYPE,2,KONRAD_DATA!A6-1)</f>
        <v>CL / TL 2803</v>
      </c>
      <c r="E12" s="81">
        <v>181</v>
      </c>
      <c r="F12" s="81">
        <f>IF(AND($G$6&gt;=KONRAD_DATA!$D$3,$G$6&lt;=KONRAD_DATA!$D$4-IF(MID(D12,2,1)="F",KONRAD_DATA!$D$6,0)),$G$6,"")</f>
        <v>1000</v>
      </c>
      <c r="G12" s="82">
        <f>IF($F12="","",ROUND(($F12/1000)*VLOOKUP($F$6,KONRAD_YDELSER,KONRAD_DATA!$A6,FALSE),0))</f>
        <v>957</v>
      </c>
    </row>
    <row r="13" spans="2:26" s="74" customFormat="1" ht="15" customHeight="1" thickBot="1" x14ac:dyDescent="0.25">
      <c r="B13" s="72" t="str">
        <f ca="1">OFFSET(SPROG!$B$52,0,SPROG!$B$2)</f>
        <v>TOPLINE SLIM</v>
      </c>
      <c r="C13" s="83"/>
      <c r="D13" s="84"/>
      <c r="E13" s="83"/>
      <c r="F13" s="83"/>
      <c r="G13" s="85"/>
      <c r="H13" s="120"/>
      <c r="I13" s="121"/>
      <c r="J13" s="121"/>
      <c r="K13" s="121"/>
      <c r="L13" s="121"/>
      <c r="M13" s="121"/>
      <c r="N13" s="121"/>
      <c r="O13" s="121"/>
      <c r="P13" s="121"/>
      <c r="Q13" s="121"/>
      <c r="R13" s="121"/>
      <c r="S13" s="121"/>
      <c r="T13" s="121"/>
      <c r="U13" s="121"/>
      <c r="V13" s="121"/>
      <c r="W13" s="121"/>
      <c r="X13" s="121"/>
      <c r="Y13" s="121"/>
      <c r="Z13" s="121"/>
    </row>
    <row r="14" spans="2:26" ht="20.100000000000001" customHeight="1" thickBot="1" x14ac:dyDescent="0.3">
      <c r="B14" s="79"/>
      <c r="C14" s="79"/>
      <c r="D14" s="80" t="str">
        <f>INDEX(KONRAD_TYPE,1,KONRAD_DATA!A17-1)&amp;" "&amp;IF($F$6=70,0,"")&amp;$F$6/10&amp;INDEX(KONRAD_TYPE,2,KONRAD_DATA!A17-1)</f>
        <v>TS 2802</v>
      </c>
      <c r="E14" s="81">
        <v>50</v>
      </c>
      <c r="F14" s="81">
        <f>IF(AND($G$6&gt;=KONRAD_DATA!$D$3,$G$6&lt;=KONRAD_DATA!$D$4-IF(MID(D14,2,1)="F",KONRAD_DATA!$D$6,0)),$G$6,"")</f>
        <v>1000</v>
      </c>
      <c r="G14" s="82">
        <f>IF($F14="","",ROUND(($F14/1000)*VLOOKUP($F$6,KONRAD_YDELSER,KONRAD_DATA!$A17,FALSE),0))</f>
        <v>415</v>
      </c>
    </row>
    <row r="15" spans="2:26" ht="20.100000000000001" customHeight="1" thickBot="1" x14ac:dyDescent="0.3">
      <c r="B15" s="79"/>
      <c r="C15" s="79"/>
      <c r="D15" s="80" t="str">
        <f>INDEX(KONRAD_TYPE,1,KONRAD_DATA!A18-1)&amp;" "&amp;IF($F$6=70,0,"")&amp;$F$6/10&amp;INDEX(KONRAD_TYPE,2,KONRAD_DATA!A18-1)</f>
        <v>TS 2803</v>
      </c>
      <c r="E15" s="81">
        <v>104</v>
      </c>
      <c r="F15" s="81">
        <f>IF(AND($G$6&gt;=KONRAD_DATA!$D$3,$G$6&lt;=KONRAD_DATA!$D$4-IF(MID(D15,2,1)="F",KONRAD_DATA!$D$6,0)),$G$6,"")</f>
        <v>1000</v>
      </c>
      <c r="G15" s="82">
        <f>IF($F15="","",ROUND(($F15/1000)*VLOOKUP($F$6,KONRAD_YDELSER,KONRAD_DATA!$A18,FALSE),0))</f>
        <v>663</v>
      </c>
    </row>
    <row r="16" spans="2:26" s="74" customFormat="1" ht="15" customHeight="1" thickBot="1" x14ac:dyDescent="0.25">
      <c r="B16" s="72" t="str">
        <f ca="1">OFFSET(SPROG!$B$53,0,SPROG!$B$2)</f>
        <v>CONLINE &amp; TOPLINE WITH TOP GRILL</v>
      </c>
      <c r="C16" s="83"/>
      <c r="D16" s="84"/>
      <c r="E16" s="83"/>
      <c r="F16" s="83"/>
      <c r="G16" s="85"/>
      <c r="H16" s="120"/>
      <c r="I16" s="121"/>
      <c r="J16" s="121"/>
      <c r="K16" s="121"/>
      <c r="L16" s="121"/>
      <c r="M16" s="121"/>
      <c r="N16" s="121"/>
      <c r="O16" s="121"/>
      <c r="P16" s="121"/>
      <c r="Q16" s="121"/>
      <c r="R16" s="121"/>
      <c r="S16" s="121"/>
      <c r="T16" s="121"/>
      <c r="U16" s="121"/>
      <c r="V16" s="121"/>
      <c r="W16" s="121"/>
      <c r="X16" s="121"/>
      <c r="Y16" s="121"/>
      <c r="Z16" s="121"/>
    </row>
    <row r="17" spans="2:26" ht="20.100000000000001" customHeight="1" thickBot="1" x14ac:dyDescent="0.3">
      <c r="B17" s="79"/>
      <c r="C17" s="79"/>
      <c r="D17" s="80" t="str">
        <f>INDEX(KONRAD_TYPE,1,KONRAD_DATA!A7-1)&amp;" "&amp;IF($F$6=70,0,"")&amp;$F$6/10&amp;INDEX(KONRAD_TYPE,2,KONRAD_DATA!A7-1)</f>
        <v>TLX 2801</v>
      </c>
      <c r="E17" s="81">
        <v>46</v>
      </c>
      <c r="F17" s="81">
        <f>IF(AND($G$6&gt;=KONRAD_DATA!$D$3,$G$6&lt;=KONRAD_DATA!$D$4-IF(MID(D17,2,1)="F",KONRAD_DATA!$D$6,0)),$G$6,"")</f>
        <v>1000</v>
      </c>
      <c r="G17" s="82">
        <f>IF($F17="","",ROUND(($F17/1000)*VLOOKUP($F$6,KONRAD_YDELSER,KONRAD_DATA!$A7,FALSE),0))</f>
        <v>306</v>
      </c>
    </row>
    <row r="18" spans="2:26" ht="20.100000000000001" customHeight="1" thickBot="1" x14ac:dyDescent="0.3">
      <c r="B18" s="79"/>
      <c r="C18" s="79"/>
      <c r="D18" s="80" t="str">
        <f>INDEX(KONRAD_TYPE,1,KONRAD_DATA!A8-1)&amp;" "&amp;IF($F$6=70,0,"")&amp;$F$6/10&amp;INDEX(KONRAD_TYPE,2,KONRAD_DATA!A8-1)</f>
        <v>CLX / TLX 2802</v>
      </c>
      <c r="E18" s="81">
        <v>96</v>
      </c>
      <c r="F18" s="81">
        <f>IF(AND($G$6&gt;=KONRAD_DATA!$D$3,$G$6&lt;=KONRAD_DATA!$D$4-IF(MID(D18,2,1)="F",KONRAD_DATA!$D$6,0)),$G$6,"")</f>
        <v>1000</v>
      </c>
      <c r="G18" s="82">
        <f>IF($F18="","",ROUND(($F18/1000)*VLOOKUP($F$6,KONRAD_YDELSER,KONRAD_DATA!$A8,FALSE),0))</f>
        <v>556</v>
      </c>
    </row>
    <row r="19" spans="2:26" ht="20.100000000000001" customHeight="1" thickBot="1" x14ac:dyDescent="0.3">
      <c r="B19" s="79"/>
      <c r="C19" s="79"/>
      <c r="D19" s="80" t="str">
        <f>INDEX(KONRAD_TYPE,1,KONRAD_DATA!A9-1)&amp;" "&amp;IF($F$6=70,0,"")&amp;$F$6/10&amp;INDEX(KONRAD_TYPE,2,KONRAD_DATA!A9-1)</f>
        <v>CLX / TLX 2803</v>
      </c>
      <c r="E19" s="81">
        <v>181</v>
      </c>
      <c r="F19" s="81">
        <f>IF(AND($G$6&gt;=KONRAD_DATA!$D$3,$G$6&lt;=KONRAD_DATA!$D$4-IF(MID(D19,2,1)="F",KONRAD_DATA!$D$6,0)),$G$6,"")</f>
        <v>1000</v>
      </c>
      <c r="G19" s="82">
        <f>IF($F19="","",ROUND(($F19/1000)*VLOOKUP($F$6,KONRAD_YDELSER,KONRAD_DATA!$A9,FALSE),0))</f>
        <v>891</v>
      </c>
    </row>
    <row r="20" spans="2:26" s="74" customFormat="1" ht="15" customHeight="1" thickBot="1" x14ac:dyDescent="0.25">
      <c r="B20" s="72" t="str">
        <f ca="1">OFFSET(SPROG!$B$54,0,SPROG!$B$2)</f>
        <v>TOPLINE SLIM WITH TOP GRILL</v>
      </c>
      <c r="C20" s="83"/>
      <c r="D20" s="84"/>
      <c r="E20" s="83"/>
      <c r="F20" s="83"/>
      <c r="G20" s="85"/>
      <c r="H20" s="120"/>
      <c r="I20" s="121"/>
      <c r="J20" s="121"/>
      <c r="K20" s="121"/>
      <c r="L20" s="121"/>
      <c r="M20" s="121"/>
      <c r="N20" s="121"/>
      <c r="O20" s="121"/>
      <c r="P20" s="121"/>
      <c r="Q20" s="121"/>
      <c r="R20" s="121"/>
      <c r="S20" s="121"/>
      <c r="T20" s="121"/>
      <c r="U20" s="121"/>
      <c r="V20" s="121"/>
      <c r="W20" s="121"/>
      <c r="X20" s="121"/>
      <c r="Y20" s="121"/>
      <c r="Z20" s="121"/>
    </row>
    <row r="21" spans="2:26" ht="20.100000000000001" customHeight="1" thickBot="1" x14ac:dyDescent="0.3">
      <c r="B21" s="79"/>
      <c r="C21" s="79"/>
      <c r="D21" s="80" t="str">
        <f>INDEX(KONRAD_TYPE,1,KONRAD_DATA!A10-1)&amp;" "&amp;IF($F$6=70,0,"")&amp;$F$6/10&amp;INDEX(KONRAD_TYPE,2,KONRAD_DATA!A10-1)</f>
        <v>TSX 2802</v>
      </c>
      <c r="E21" s="81">
        <v>50</v>
      </c>
      <c r="F21" s="81">
        <f>IF(AND($G$6&gt;=KONRAD_DATA!$D$3,$G$6&lt;=KONRAD_DATA!$D$4-IF(MID(D21,2,1)="F",KONRAD_DATA!$D$6,0)),$G$6,"")</f>
        <v>1000</v>
      </c>
      <c r="G21" s="82">
        <f>IF($F21="","",ROUND(($F21/1000)*VLOOKUP($F$6,KONRAD_YDELSER,KONRAD_DATA!$A10,FALSE),0))</f>
        <v>401</v>
      </c>
    </row>
    <row r="22" spans="2:26" ht="20.100000000000001" customHeight="1" thickBot="1" x14ac:dyDescent="0.3">
      <c r="B22" s="79"/>
      <c r="C22" s="79"/>
      <c r="D22" s="80" t="str">
        <f>INDEX(KONRAD_TYPE,1,KONRAD_DATA!A11-1)&amp;" "&amp;IF($F$6=70,0,"")&amp;$F$6/10&amp;INDEX(KONRAD_TYPE,2,KONRAD_DATA!A11-1)</f>
        <v>TSX 2803</v>
      </c>
      <c r="E22" s="81">
        <v>104</v>
      </c>
      <c r="F22" s="81">
        <f>IF(AND($G$6&gt;=KONRAD_DATA!$D$3,$G$6&lt;=KONRAD_DATA!$D$4-IF(MID(D22,2,1)="F",KONRAD_DATA!$D$6,0)),$G$6,"")</f>
        <v>1000</v>
      </c>
      <c r="G22" s="82">
        <f>IF($F22="","",ROUND(($F22/1000)*VLOOKUP($F$6,KONRAD_YDELSER,KONRAD_DATA!$A11,FALSE),0))</f>
        <v>630</v>
      </c>
    </row>
    <row r="23" spans="2:26" s="74" customFormat="1" ht="15" customHeight="1" thickBot="1" x14ac:dyDescent="0.25">
      <c r="B23" s="72" t="str">
        <f ca="1">OFFSET(SPROG!$B$55,0,SPROG!$B$2)</f>
        <v>TOPLINE WITH FRONT PLATE AND TOP GRILL</v>
      </c>
      <c r="C23" s="83"/>
      <c r="D23" s="84"/>
      <c r="E23" s="83"/>
      <c r="F23" s="83"/>
      <c r="G23" s="85"/>
      <c r="H23" s="120"/>
      <c r="I23" s="121"/>
      <c r="J23" s="121"/>
      <c r="K23" s="121"/>
      <c r="L23" s="121"/>
      <c r="M23" s="121"/>
      <c r="N23" s="121"/>
      <c r="O23" s="121"/>
      <c r="P23" s="121"/>
      <c r="Q23" s="121"/>
      <c r="R23" s="121"/>
      <c r="S23" s="121"/>
      <c r="T23" s="121"/>
      <c r="U23" s="121"/>
      <c r="V23" s="121"/>
      <c r="W23" s="121"/>
      <c r="X23" s="121"/>
      <c r="Y23" s="121"/>
      <c r="Z23" s="121"/>
    </row>
    <row r="24" spans="2:26" ht="20.100000000000001" customHeight="1" thickBot="1" x14ac:dyDescent="0.3">
      <c r="B24" s="79"/>
      <c r="C24" s="79"/>
      <c r="D24" s="80" t="str">
        <f>INDEX(KONRAD_TYPE,1,KONRAD_DATA!A12-1)&amp;" "&amp;IF($F$6=70,0,"")&amp;$F$6/10&amp;INDEX(KONRAD_TYPE,2,KONRAD_DATA!A12-1)</f>
        <v>TLXF 2801</v>
      </c>
      <c r="E24" s="81">
        <v>60</v>
      </c>
      <c r="F24" s="81">
        <f>IF(AND($G$6&gt;=KONRAD_DATA!$D$3,$G$6&lt;=KONRAD_DATA!$D$4-IF(MID(D24,2,1)="F",KONRAD_DATA!$D$6,0)),$G$6,"")</f>
        <v>1000</v>
      </c>
      <c r="G24" s="82">
        <f>IF($F24="","",ROUND(($F24/1000)*VLOOKUP($F$6,KONRAD_YDELSER,KONRAD_DATA!$A12,FALSE),0))</f>
        <v>260</v>
      </c>
    </row>
    <row r="25" spans="2:26" ht="20.100000000000001" customHeight="1" thickBot="1" x14ac:dyDescent="0.3">
      <c r="B25" s="79"/>
      <c r="C25" s="79"/>
      <c r="D25" s="80" t="str">
        <f>INDEX(KONRAD_TYPE,1,KONRAD_DATA!A13-1)&amp;" "&amp;IF($F$6=70,0,"")&amp;$F$6/10&amp;INDEX(KONRAD_TYPE,2,KONRAD_DATA!A13-1)</f>
        <v>TLXF 2802</v>
      </c>
      <c r="E25" s="81">
        <v>110</v>
      </c>
      <c r="F25" s="81">
        <f>IF(AND($G$6&gt;=KONRAD_DATA!$D$3,$G$6&lt;=KONRAD_DATA!$D$4-IF(MID(D25,2,1)="F",KONRAD_DATA!$D$6,0)),$G$6,"")</f>
        <v>1000</v>
      </c>
      <c r="G25" s="82">
        <f>IF($F25="","",ROUND(($F25/1000)*VLOOKUP($F$6,KONRAD_YDELSER,KONRAD_DATA!$A13,FALSE),0))</f>
        <v>473</v>
      </c>
    </row>
    <row r="26" spans="2:26" ht="20.100000000000001" customHeight="1" thickBot="1" x14ac:dyDescent="0.3">
      <c r="B26" s="79"/>
      <c r="C26" s="79"/>
      <c r="D26" s="80" t="str">
        <f>INDEX(KONRAD_TYPE,1,KONRAD_DATA!A14-1)&amp;" "&amp;IF($F$6=70,0,"")&amp;$F$6/10&amp;INDEX(KONRAD_TYPE,2,KONRAD_DATA!A14-1)</f>
        <v>TLXF 2803</v>
      </c>
      <c r="E26" s="81">
        <v>195</v>
      </c>
      <c r="F26" s="81">
        <f>IF(AND($G$6&gt;=KONRAD_DATA!$D$3,$G$6&lt;=KONRAD_DATA!$D$4-IF(MID(D26,2,1)="F",KONRAD_DATA!$D$6,0)),$G$6,"")</f>
        <v>1000</v>
      </c>
      <c r="G26" s="82">
        <f>IF($F26="","",ROUND(($F26/1000)*VLOOKUP($F$6,KONRAD_YDELSER,KONRAD_DATA!$A14,FALSE),0))</f>
        <v>757</v>
      </c>
    </row>
    <row r="27" spans="2:26" s="74" customFormat="1" ht="15" customHeight="1" thickBot="1" x14ac:dyDescent="0.25">
      <c r="B27" s="72" t="str">
        <f ca="1">OFFSET(SPROG!$B$56,0,SPROG!$B$2)</f>
        <v>TOPLINE SLIM WITH FRONT PLATE AND TOP GRILL</v>
      </c>
      <c r="C27" s="83"/>
      <c r="D27" s="84"/>
      <c r="E27" s="83"/>
      <c r="F27" s="83"/>
      <c r="G27" s="85"/>
      <c r="H27" s="120"/>
      <c r="I27" s="121"/>
      <c r="J27" s="121"/>
      <c r="K27" s="121"/>
      <c r="L27" s="121"/>
      <c r="M27" s="121"/>
      <c r="N27" s="121"/>
      <c r="O27" s="121"/>
      <c r="P27" s="121"/>
      <c r="Q27" s="121"/>
      <c r="R27" s="121"/>
      <c r="S27" s="121"/>
      <c r="T27" s="121"/>
      <c r="U27" s="121"/>
      <c r="V27" s="121"/>
      <c r="W27" s="121"/>
      <c r="X27" s="121"/>
      <c r="Y27" s="121"/>
      <c r="Z27" s="121"/>
    </row>
    <row r="28" spans="2:26" ht="20.100000000000001" customHeight="1" thickBot="1" x14ac:dyDescent="0.3">
      <c r="B28" s="79"/>
      <c r="C28" s="79"/>
      <c r="D28" s="80" t="str">
        <f>INDEX(KONRAD_TYPE,1,KONRAD_DATA!A15-1)&amp;" "&amp;IF($F$6=70,0,"")&amp;$F$6/10&amp;INDEX(KONRAD_TYPE,2,KONRAD_DATA!A15-1)</f>
        <v>TSXF 2802</v>
      </c>
      <c r="E28" s="81">
        <v>64</v>
      </c>
      <c r="F28" s="81">
        <f>IF(AND($G$6&gt;=KONRAD_DATA!$D$3,$G$6&lt;=KONRAD_DATA!$D$4-IF(MID(D28,2,1)="F",KONRAD_DATA!$D$6,0)),$G$6,"")</f>
        <v>1000</v>
      </c>
      <c r="G28" s="82">
        <f>IF($F28="","",ROUND(($F28/1000)*VLOOKUP($F$6,KONRAD_YDELSER,KONRAD_DATA!$A15,FALSE),0))</f>
        <v>341</v>
      </c>
    </row>
    <row r="29" spans="2:26" ht="20.100000000000001" customHeight="1" x14ac:dyDescent="0.25">
      <c r="B29" s="86"/>
      <c r="C29" s="86"/>
      <c r="D29" s="87" t="str">
        <f>INDEX(KONRAD_TYPE,1,KONRAD_DATA!A16-1)&amp;" "&amp;IF($F$6=70,0,"")&amp;$F$6/10&amp;INDEX(KONRAD_TYPE,2,KONRAD_DATA!A16-1)</f>
        <v>TSXF 2803</v>
      </c>
      <c r="E29" s="88">
        <v>118</v>
      </c>
      <c r="F29" s="88">
        <f>IF(AND($G$6&gt;=KONRAD_DATA!$D$3,$G$6&lt;=KONRAD_DATA!$D$4-IF(MID(D29,2,1)="F",KONRAD_DATA!$D$6,0)),$G$6,"")</f>
        <v>1000</v>
      </c>
      <c r="G29" s="89">
        <f>IF($F29="","",ROUND(($F29/1000)*VLOOKUP($F$6,KONRAD_YDELSER,KONRAD_DATA!$A16,FALSE),0))</f>
        <v>536</v>
      </c>
    </row>
    <row r="30" spans="2:26" ht="21" customHeight="1" thickBot="1" x14ac:dyDescent="0.3">
      <c r="B30" s="90"/>
      <c r="C30" s="90"/>
      <c r="D30" s="91"/>
      <c r="E30" s="90"/>
      <c r="F30" s="90"/>
      <c r="G30" s="92"/>
    </row>
    <row r="31" spans="2:26" ht="21" customHeight="1" thickBot="1" x14ac:dyDescent="0.3">
      <c r="B31" s="93"/>
      <c r="C31" s="93"/>
      <c r="D31" s="48" t="str">
        <f ca="1">OFFSET(SPROG!$B$41,0,SPROG!$B$2)</f>
        <v>Water carrying tube</v>
      </c>
      <c r="E31" s="46"/>
      <c r="F31" s="46"/>
      <c r="G31" s="46"/>
    </row>
    <row r="32" spans="2:26" ht="21" customHeight="1" thickBot="1" x14ac:dyDescent="0.3">
      <c r="B32" s="94"/>
      <c r="C32" s="94"/>
      <c r="D32" s="48" t="str">
        <f ca="1">OFFSET(SPROG!$B$43,0,SPROG!$B$2)</f>
        <v>Front plate</v>
      </c>
      <c r="E32" s="47"/>
      <c r="F32" s="47"/>
      <c r="G32" s="47"/>
    </row>
    <row r="33" spans="2:26" ht="21" customHeight="1" thickBot="1" x14ac:dyDescent="0.3">
      <c r="B33" s="94"/>
      <c r="C33" s="94"/>
      <c r="D33" s="48" t="str">
        <f ca="1">OFFSET(SPROG!$B$44,0,SPROG!$B$2)</f>
        <v>Grill</v>
      </c>
      <c r="E33" s="47"/>
      <c r="F33" s="47"/>
      <c r="G33" s="47"/>
      <c r="H33" s="122"/>
    </row>
    <row r="34" spans="2:26" ht="21" customHeight="1" x14ac:dyDescent="0.25">
      <c r="B34" s="95"/>
      <c r="C34" s="95"/>
      <c r="D34" s="48" t="str">
        <f ca="1">OFFSET(SPROG!$B$46,0,SPROG!$B$2)</f>
        <v>Wall</v>
      </c>
      <c r="E34" s="48"/>
      <c r="F34" s="48"/>
      <c r="G34" s="48"/>
    </row>
    <row r="35" spans="2:26" ht="21" customHeight="1" x14ac:dyDescent="0.25">
      <c r="B35" s="96"/>
      <c r="C35" s="96"/>
      <c r="D35" s="49"/>
      <c r="E35" s="49"/>
      <c r="F35" s="49"/>
      <c r="G35" s="49"/>
    </row>
    <row r="36" spans="2:26" s="98" customFormat="1" ht="20.100000000000001" customHeight="1" x14ac:dyDescent="0.25">
      <c r="B36" s="97" t="str">
        <f ca="1">OFFSET(SPROG!$B$60,0,SPROG!$B$2)</f>
        <v>Min length: 400 mm. Max. Length 6000 mm. 
Please contact MEINERTZ for special sizes and special options.</v>
      </c>
      <c r="C36" s="90"/>
      <c r="D36" s="97"/>
      <c r="E36" s="97"/>
      <c r="F36" s="97"/>
      <c r="G36" s="97"/>
      <c r="H36" s="123"/>
      <c r="I36" s="124"/>
      <c r="J36" s="124"/>
      <c r="K36" s="124"/>
      <c r="L36" s="124"/>
      <c r="M36" s="124"/>
      <c r="N36" s="124"/>
      <c r="O36" s="124"/>
      <c r="P36" s="124"/>
      <c r="Q36" s="124"/>
      <c r="R36" s="124"/>
      <c r="S36" s="124"/>
      <c r="T36" s="124"/>
      <c r="U36" s="124"/>
      <c r="V36" s="124"/>
      <c r="W36" s="124"/>
      <c r="X36" s="124"/>
      <c r="Y36" s="124"/>
      <c r="Z36" s="124"/>
    </row>
    <row r="37" spans="2:26" s="98" customFormat="1" ht="20.100000000000001" customHeight="1" x14ac:dyDescent="0.25">
      <c r="B37" s="97" t="str">
        <f ca="1">OFFSET(SPROG!$B$47,0,SPROG!$B$2)</f>
        <v>Nominal output</v>
      </c>
      <c r="C37" s="97" t="s">
        <v>20</v>
      </c>
      <c r="E37" s="99"/>
      <c r="F37" s="99"/>
      <c r="G37" s="99"/>
      <c r="H37" s="123"/>
      <c r="I37" s="124"/>
      <c r="J37" s="124"/>
      <c r="K37" s="124"/>
      <c r="L37" s="124"/>
      <c r="M37" s="124"/>
      <c r="N37" s="124"/>
      <c r="O37" s="124"/>
      <c r="P37" s="124"/>
      <c r="Q37" s="124"/>
      <c r="R37" s="124"/>
      <c r="S37" s="124"/>
      <c r="T37" s="124"/>
      <c r="U37" s="124"/>
      <c r="V37" s="124"/>
      <c r="W37" s="124"/>
      <c r="X37" s="124"/>
      <c r="Y37" s="124"/>
      <c r="Z37" s="124"/>
    </row>
    <row r="38" spans="2:26" s="98" customFormat="1" ht="20.100000000000001" customHeight="1" x14ac:dyDescent="0.25">
      <c r="B38" s="99" t="str">
        <f ca="1">OFFSET(SPROG!$B$48,0,SPROG!$B$2)</f>
        <v>Conversion factor</v>
      </c>
      <c r="C38" s="99" t="s">
        <v>180</v>
      </c>
      <c r="E38" s="99"/>
      <c r="F38" s="99"/>
      <c r="G38" s="99"/>
      <c r="H38" s="123"/>
      <c r="I38" s="124"/>
      <c r="J38" s="124"/>
      <c r="K38" s="124"/>
      <c r="L38" s="124"/>
      <c r="M38" s="124"/>
      <c r="N38" s="124"/>
      <c r="O38" s="124"/>
      <c r="P38" s="124"/>
      <c r="Q38" s="124"/>
      <c r="R38" s="124"/>
      <c r="S38" s="124"/>
      <c r="T38" s="124"/>
      <c r="U38" s="124"/>
      <c r="V38" s="124"/>
      <c r="W38" s="124"/>
      <c r="X38" s="124"/>
      <c r="Y38" s="124"/>
      <c r="Z38" s="124"/>
    </row>
    <row r="39" spans="2:26" s="98" customFormat="1" ht="39.950000000000003" customHeight="1" x14ac:dyDescent="0.25">
      <c r="B39"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39" s="178"/>
      <c r="D39" s="178"/>
      <c r="E39" s="178"/>
      <c r="F39" s="178"/>
      <c r="G39" s="178"/>
      <c r="H39" s="123"/>
      <c r="I39" s="124"/>
      <c r="J39" s="124"/>
      <c r="K39" s="124"/>
      <c r="L39" s="124"/>
      <c r="M39" s="124"/>
      <c r="N39" s="124"/>
      <c r="O39" s="124"/>
      <c r="P39" s="124"/>
      <c r="Q39" s="124"/>
      <c r="R39" s="124"/>
      <c r="S39" s="124"/>
      <c r="T39" s="124"/>
      <c r="U39" s="124"/>
      <c r="V39" s="124"/>
      <c r="W39" s="124"/>
      <c r="X39" s="124"/>
      <c r="Y39" s="124"/>
      <c r="Z39" s="124"/>
    </row>
  </sheetData>
  <sheetProtection algorithmName="SHA-512" hashValue="4r/ZovdL08rHkzlcZg/v6x751VNgBMa0OYOWpcCneCH55EPwfi2qLT/dah42IhPkqxWSHWfUTPa9j8WAMz00Yg==" saltValue="Ujk4IOLqSoOBN3yuK+cm+A==" spinCount="100000" sheet="1" objects="1" scenarios="1" selectLockedCells="1"/>
  <mergeCells count="1">
    <mergeCell ref="B39:G39"/>
  </mergeCells>
  <conditionalFormatting sqref="C6:F6">
    <cfRule type="expression" dxfId="0" priority="1">
      <formula>$C$6&lt;$D$6+10</formula>
    </cfRule>
  </conditionalFormatting>
  <dataValidations count="3">
    <dataValidation allowBlank="1" showInputMessage="1" showErrorMessage="1" errorTitle="Invalid value" error="Please select value from the drop-down list" sqref="B6" xr:uid="{00000000-0002-0000-0300-000000000000}"/>
    <dataValidation type="whole" allowBlank="1" showInputMessage="1" showErrorMessage="1" errorTitle="Invalid value" error="Please select value between 0 and 100" sqref="C6:E6" xr:uid="{00000000-0002-0000-0300-000002000000}">
      <formula1>0</formula1>
      <formula2>100</formula2>
    </dataValidation>
    <dataValidation type="whole" allowBlank="1" showInputMessage="1" showErrorMessage="1" errorTitle="Invalid value" error="Please select a value between 400 and 6000" sqref="G6" xr:uid="{DEE45C84-02E0-4E92-97DD-D6E82297E8E1}">
      <formula1>400</formula1>
      <formula2>6000</formula2>
    </dataValidation>
  </dataValidations>
  <printOptions horizontalCentered="1"/>
  <pageMargins left="0.59055118110236227" right="0.59055118110236227" top="1.1811023622047245" bottom="1.1811023622047245" header="0.39370078740157483" footer="0.78740157480314965"/>
  <pageSetup paperSize="9" scale="85" orientation="portrait" verticalDpi="599" r:id="rId1"/>
  <headerFooter>
    <oddHeader>&amp;R&amp;G</oddHeader>
    <oddFooter>&amp;L&amp;"Calibri,Bold"&amp;12MEINERTZ A/S&amp;"-,Regular"&amp;11
&amp;"Calibri,Regular"&amp;10Sverigesvej 11
DK-8660 Skanderborg
Denmark
Tel: +45 86521811
meinertz@meinertz.com&amp;R&amp;"Calibri,Regular"&amp;8Printed: &amp;D (&amp;T)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value" error="Please select value from the drop-down list" xr:uid="{00000000-0002-0000-0300-000001000000}">
          <x14:formula1>
            <xm:f>KONRAD_DATA!$C$34:$C$47</xm:f>
          </x14:formula1>
          <xm:sqref>F6</xm:sqref>
        </x14:dataValidation>
        <x14:dataValidation type="list" allowBlank="1" showInputMessage="1" showErrorMessage="1" xr:uid="{50FB6C48-6FFF-4B15-9926-9C352A9DD65C}">
          <x14:formula1>
            <xm:f>Dropdown!$A$2:$A$3</xm:f>
          </x14:formula1>
          <xm:sqref>C4</xm:sqref>
        </x14:dataValidation>
        <x14:dataValidation type="list" allowBlank="1" showInputMessage="1" showErrorMessage="1" errorTitle="Invalid value" error="Please select value between 0 and 100" xr:uid="{4DA97783-DA30-443E-A894-79C70CE56599}">
          <x14:formula1>
            <xm:f>KONRAD_DATA!$C$16:$C$29</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6EAF-64BB-4D49-88DD-511708484E1A}">
  <dimension ref="A1:O86"/>
  <sheetViews>
    <sheetView workbookViewId="0"/>
  </sheetViews>
  <sheetFormatPr defaultRowHeight="15" x14ac:dyDescent="0.25"/>
  <cols>
    <col min="1" max="1" width="16.7109375" customWidth="1"/>
    <col min="9" max="9" width="9.5703125" bestFit="1" customWidth="1"/>
    <col min="11" max="11" width="27.7109375" customWidth="1"/>
  </cols>
  <sheetData>
    <row r="1" spans="1:9" x14ac:dyDescent="0.25">
      <c r="A1" s="171" t="s">
        <v>92</v>
      </c>
    </row>
    <row r="2" spans="1:9" ht="25.5" x14ac:dyDescent="0.25">
      <c r="A2" s="172"/>
      <c r="B2" s="158"/>
      <c r="C2" s="164" t="s">
        <v>0</v>
      </c>
      <c r="D2" s="164" t="s">
        <v>1</v>
      </c>
      <c r="E2" s="164" t="s">
        <v>2</v>
      </c>
      <c r="F2" s="164" t="s">
        <v>206</v>
      </c>
      <c r="G2" s="165" t="s">
        <v>204</v>
      </c>
      <c r="H2" s="164" t="s">
        <v>206</v>
      </c>
    </row>
    <row r="3" spans="1:9" x14ac:dyDescent="0.25">
      <c r="A3" s="125"/>
      <c r="B3" s="127"/>
      <c r="C3" s="130"/>
      <c r="D3" s="166"/>
      <c r="E3" s="130"/>
      <c r="F3" s="150" t="s">
        <v>207</v>
      </c>
      <c r="G3" s="130"/>
      <c r="H3" s="130" t="s">
        <v>205</v>
      </c>
    </row>
    <row r="4" spans="1:9" ht="15.75" thickBot="1" x14ac:dyDescent="0.3">
      <c r="A4" s="116"/>
      <c r="B4" s="169" t="s">
        <v>4</v>
      </c>
      <c r="C4" s="127">
        <v>2.5486</v>
      </c>
      <c r="D4" s="149">
        <v>1.2787999999999999</v>
      </c>
      <c r="E4" s="152">
        <f>IF('FINNED TUBE'!$F$4="A",'FINNED TUBE'!$D$4,'FINNED TUBE'!$E$4)</f>
        <v>50</v>
      </c>
      <c r="F4" s="152">
        <f t="shared" ref="F4:F11" si="0">C4*(POWER(E4,D4))</f>
        <v>379.266531833263</v>
      </c>
      <c r="G4" s="127">
        <v>1600</v>
      </c>
      <c r="H4" s="153">
        <f t="shared" ref="H4:H11" si="1">F4/(G4/1000)</f>
        <v>237.04158239578936</v>
      </c>
    </row>
    <row r="5" spans="1:9" ht="15.75" thickBot="1" x14ac:dyDescent="0.3">
      <c r="A5" s="125"/>
      <c r="B5" s="170" t="s">
        <v>5</v>
      </c>
      <c r="C5" s="127">
        <v>2.7965</v>
      </c>
      <c r="D5" s="127">
        <v>1.2786999999999999</v>
      </c>
      <c r="E5" s="152">
        <f>IF('FINNED TUBE'!$F$4="A",'FINNED TUBE'!$D$4,'FINNED TUBE'!$E$4)</f>
        <v>50</v>
      </c>
      <c r="F5" s="152">
        <f t="shared" si="0"/>
        <v>415.99467193075333</v>
      </c>
      <c r="G5" s="127">
        <v>1600</v>
      </c>
      <c r="H5" s="153">
        <f t="shared" si="1"/>
        <v>259.99666995672084</v>
      </c>
    </row>
    <row r="6" spans="1:9" ht="15.75" thickBot="1" x14ac:dyDescent="0.3">
      <c r="A6" s="125"/>
      <c r="B6" s="170" t="s">
        <v>6</v>
      </c>
      <c r="C6" s="127">
        <v>2.0994999999999999</v>
      </c>
      <c r="D6" s="127">
        <v>1.2565999999999999</v>
      </c>
      <c r="E6" s="152">
        <f>IF('FINNED TUBE'!$F$4="A",'FINNED TUBE'!$D$4,'FINNED TUBE'!$E$4)</f>
        <v>50</v>
      </c>
      <c r="F6" s="152">
        <f t="shared" si="0"/>
        <v>286.44522460565457</v>
      </c>
      <c r="G6" s="127">
        <v>1000</v>
      </c>
      <c r="H6" s="153">
        <f t="shared" si="1"/>
        <v>286.44522460565457</v>
      </c>
    </row>
    <row r="7" spans="1:9" ht="15.75" thickBot="1" x14ac:dyDescent="0.3">
      <c r="A7" s="125"/>
      <c r="B7" s="170" t="s">
        <v>7</v>
      </c>
      <c r="C7" s="127">
        <v>3.2644000000000002</v>
      </c>
      <c r="D7" s="127">
        <v>1.2419</v>
      </c>
      <c r="E7" s="152">
        <f>IF('FINNED TUBE'!$F$4="A",'FINNED TUBE'!$D$4,'FINNED TUBE'!$E$4)</f>
        <v>50</v>
      </c>
      <c r="F7" s="152">
        <f t="shared" si="0"/>
        <v>420.48859183886344</v>
      </c>
      <c r="G7" s="127">
        <v>1400</v>
      </c>
      <c r="H7" s="153">
        <f t="shared" si="1"/>
        <v>300.34899417061678</v>
      </c>
    </row>
    <row r="8" spans="1:9" ht="15.75" thickBot="1" x14ac:dyDescent="0.3">
      <c r="A8" s="125"/>
      <c r="B8" s="170" t="s">
        <v>8</v>
      </c>
      <c r="C8" s="127">
        <v>3.4300999999999999</v>
      </c>
      <c r="D8" s="153">
        <v>1.2490000000000001</v>
      </c>
      <c r="E8" s="152">
        <f>IF('FINNED TUBE'!$F$4="A",'FINNED TUBE'!$D$4,'FINNED TUBE'!$E$4)</f>
        <v>50</v>
      </c>
      <c r="F8" s="152">
        <f t="shared" si="0"/>
        <v>454.27654795217188</v>
      </c>
      <c r="G8" s="127">
        <v>1400</v>
      </c>
      <c r="H8" s="153">
        <f t="shared" si="1"/>
        <v>324.48324853726564</v>
      </c>
    </row>
    <row r="9" spans="1:9" ht="15.75" thickBot="1" x14ac:dyDescent="0.3">
      <c r="A9" s="125"/>
      <c r="B9" s="170" t="s">
        <v>9</v>
      </c>
      <c r="C9" s="127">
        <v>3.2667000000000002</v>
      </c>
      <c r="D9" s="127">
        <v>1.2431000000000001</v>
      </c>
      <c r="E9" s="152">
        <f>IF('FINNED TUBE'!$F$4="A",'FINNED TUBE'!$D$4,'FINNED TUBE'!$E$4)</f>
        <v>50</v>
      </c>
      <c r="F9" s="152">
        <f t="shared" si="0"/>
        <v>422.76484356563253</v>
      </c>
      <c r="G9" s="127">
        <v>1200</v>
      </c>
      <c r="H9" s="153">
        <f t="shared" si="1"/>
        <v>352.3040363046938</v>
      </c>
    </row>
    <row r="10" spans="1:9" ht="15.75" thickBot="1" x14ac:dyDescent="0.3">
      <c r="A10" s="125"/>
      <c r="B10" s="170" t="s">
        <v>10</v>
      </c>
      <c r="C10" s="127">
        <v>3.1674000000000002</v>
      </c>
      <c r="D10" s="153">
        <v>1.22</v>
      </c>
      <c r="E10" s="152">
        <f>IF('FINNED TUBE'!$F$4="A",'FINNED TUBE'!$D$4,'FINNED TUBE'!$E$4)</f>
        <v>50</v>
      </c>
      <c r="F10" s="152">
        <f t="shared" si="0"/>
        <v>374.49525351991605</v>
      </c>
      <c r="G10" s="127">
        <v>1000</v>
      </c>
      <c r="H10" s="153">
        <f t="shared" si="1"/>
        <v>374.49525351991605</v>
      </c>
    </row>
    <row r="11" spans="1:9" ht="15.75" thickBot="1" x14ac:dyDescent="0.3">
      <c r="A11" s="125"/>
      <c r="B11" s="170" t="s">
        <v>11</v>
      </c>
      <c r="C11" s="127">
        <v>2.7637</v>
      </c>
      <c r="D11" s="127">
        <v>1.2838000000000001</v>
      </c>
      <c r="E11" s="152">
        <f>IF('FINNED TUBE'!$F$4="A",'FINNED TUBE'!$D$4,'FINNED TUBE'!$E$4)</f>
        <v>50</v>
      </c>
      <c r="F11" s="152">
        <f t="shared" si="0"/>
        <v>419.40015835092851</v>
      </c>
      <c r="G11" s="127">
        <v>1000</v>
      </c>
      <c r="H11" s="153">
        <f t="shared" si="1"/>
        <v>419.40015835092851</v>
      </c>
    </row>
    <row r="13" spans="1:9" x14ac:dyDescent="0.25">
      <c r="A13" s="171" t="s">
        <v>88</v>
      </c>
    </row>
    <row r="14" spans="1:9" ht="25.5" x14ac:dyDescent="0.25">
      <c r="A14" s="172"/>
      <c r="B14" s="158"/>
      <c r="C14" s="165"/>
      <c r="D14" s="164" t="s">
        <v>0</v>
      </c>
      <c r="E14" s="164" t="s">
        <v>1</v>
      </c>
      <c r="F14" s="164" t="s">
        <v>2</v>
      </c>
      <c r="G14" s="164" t="s">
        <v>3</v>
      </c>
      <c r="H14" s="165" t="s">
        <v>204</v>
      </c>
      <c r="I14" s="159" t="s">
        <v>206</v>
      </c>
    </row>
    <row r="15" spans="1:9" x14ac:dyDescent="0.25">
      <c r="A15" s="125"/>
      <c r="B15" s="127"/>
      <c r="C15" s="130"/>
      <c r="D15" s="130"/>
      <c r="E15" s="166"/>
      <c r="F15" s="130"/>
      <c r="G15" s="150"/>
      <c r="H15" s="130"/>
      <c r="I15" s="127" t="s">
        <v>205</v>
      </c>
    </row>
    <row r="16" spans="1:9" ht="15.75" thickBot="1" x14ac:dyDescent="0.3">
      <c r="A16" s="169" t="s">
        <v>183</v>
      </c>
      <c r="B16" s="161">
        <f>ROUND((I16*('PLAIN TUBE'!$G$6/1000)),0)</f>
        <v>237</v>
      </c>
      <c r="C16" s="162">
        <v>0.33</v>
      </c>
      <c r="D16" s="127">
        <v>2.5486</v>
      </c>
      <c r="E16" s="149">
        <v>1.2787999999999999</v>
      </c>
      <c r="F16" s="152">
        <f>IF('PLAIN TUBE'!$F$4="A",'PLAIN TUBE'!$D$4,'PLAIN TUBE'!$E$4)</f>
        <v>50</v>
      </c>
      <c r="G16" s="152">
        <f t="shared" ref="G16:G21" si="2">D16*(POWER(F16,E16))</f>
        <v>379.266531833263</v>
      </c>
      <c r="H16" s="127">
        <v>1600</v>
      </c>
      <c r="I16" s="153">
        <f t="shared" ref="I16:I21" si="3">G16/(H16/1000)</f>
        <v>237.04158239578936</v>
      </c>
    </row>
    <row r="17" spans="1:9" ht="15.75" thickBot="1" x14ac:dyDescent="0.3">
      <c r="A17" s="170" t="s">
        <v>184</v>
      </c>
      <c r="B17" s="161">
        <f>ROUND((I17*('PLAIN TUBE'!$G$6/1000)),0)</f>
        <v>286</v>
      </c>
      <c r="C17" s="163">
        <v>0.35</v>
      </c>
      <c r="D17" s="127">
        <v>2.0994999999999999</v>
      </c>
      <c r="E17" s="127">
        <v>1.2565999999999999</v>
      </c>
      <c r="F17" s="152">
        <f>IF('PLAIN TUBE'!$F$4="A",'PLAIN TUBE'!$D$4,'PLAIN TUBE'!$E$4)</f>
        <v>50</v>
      </c>
      <c r="G17" s="152">
        <f t="shared" si="2"/>
        <v>286.44522460565457</v>
      </c>
      <c r="H17" s="127">
        <v>1000</v>
      </c>
      <c r="I17" s="153">
        <f t="shared" si="3"/>
        <v>286.44522460565457</v>
      </c>
    </row>
    <row r="18" spans="1:9" ht="15.75" thickBot="1" x14ac:dyDescent="0.3">
      <c r="A18" s="170" t="s">
        <v>185</v>
      </c>
      <c r="B18" s="161">
        <f>ROUND((I18*('PLAIN TUBE'!$G$6/1000)),0)</f>
        <v>300</v>
      </c>
      <c r="C18" s="162">
        <v>0.39</v>
      </c>
      <c r="D18" s="127">
        <v>3.2644000000000002</v>
      </c>
      <c r="E18" s="127">
        <v>1.2419</v>
      </c>
      <c r="F18" s="152">
        <f>IF('PLAIN TUBE'!$F$4="A",'PLAIN TUBE'!$D$4,'PLAIN TUBE'!$E$4)</f>
        <v>50</v>
      </c>
      <c r="G18" s="152">
        <f t="shared" si="2"/>
        <v>420.48859183886344</v>
      </c>
      <c r="H18" s="127">
        <v>1400</v>
      </c>
      <c r="I18" s="153">
        <f t="shared" si="3"/>
        <v>300.34899417061678</v>
      </c>
    </row>
    <row r="19" spans="1:9" ht="15.75" thickBot="1" x14ac:dyDescent="0.3">
      <c r="A19" s="170" t="s">
        <v>186</v>
      </c>
      <c r="B19" s="161">
        <f>ROUND((I19*('PLAIN TUBE'!$G$6/1000)),0)</f>
        <v>324</v>
      </c>
      <c r="C19" s="162">
        <v>0.4</v>
      </c>
      <c r="D19" s="127">
        <v>3.4300999999999999</v>
      </c>
      <c r="E19" s="153">
        <v>1.2490000000000001</v>
      </c>
      <c r="F19" s="152">
        <f>IF('PLAIN TUBE'!$F$4="A",'PLAIN TUBE'!$D$4,'PLAIN TUBE'!$E$4)</f>
        <v>50</v>
      </c>
      <c r="G19" s="152">
        <f t="shared" si="2"/>
        <v>454.27654795217188</v>
      </c>
      <c r="H19" s="127">
        <v>1400</v>
      </c>
      <c r="I19" s="153">
        <f t="shared" si="3"/>
        <v>324.48324853726564</v>
      </c>
    </row>
    <row r="20" spans="1:9" ht="15.75" thickBot="1" x14ac:dyDescent="0.3">
      <c r="A20" s="170" t="s">
        <v>187</v>
      </c>
      <c r="B20" s="161">
        <f>ROUND((I20*('PLAIN TUBE'!$G$6/1000)),0)</f>
        <v>374</v>
      </c>
      <c r="C20" s="162">
        <v>0.42</v>
      </c>
      <c r="D20" s="127">
        <v>3.1674000000000002</v>
      </c>
      <c r="E20" s="153">
        <v>1.22</v>
      </c>
      <c r="F20" s="152">
        <f>IF('PLAIN TUBE'!$F$4="A",'PLAIN TUBE'!$D$4,'PLAIN TUBE'!$E$4)</f>
        <v>50</v>
      </c>
      <c r="G20" s="152">
        <f t="shared" si="2"/>
        <v>374.49525351991605</v>
      </c>
      <c r="H20" s="127">
        <v>1000</v>
      </c>
      <c r="I20" s="153">
        <f t="shared" si="3"/>
        <v>374.49525351991605</v>
      </c>
    </row>
    <row r="21" spans="1:9" ht="15.75" thickBot="1" x14ac:dyDescent="0.3">
      <c r="A21" s="170" t="s">
        <v>188</v>
      </c>
      <c r="B21" s="161">
        <f>ROUND((I21*('PLAIN TUBE'!$G$6/1000)),0)</f>
        <v>419</v>
      </c>
      <c r="C21" s="162">
        <v>0.44</v>
      </c>
      <c r="D21" s="127">
        <v>2.7637</v>
      </c>
      <c r="E21" s="127">
        <v>1.2838000000000001</v>
      </c>
      <c r="F21" s="152">
        <f>IF('PLAIN TUBE'!$F$4="A",'PLAIN TUBE'!$D$4,'PLAIN TUBE'!$E$4)</f>
        <v>50</v>
      </c>
      <c r="G21" s="152">
        <f t="shared" si="2"/>
        <v>419.40015835092851</v>
      </c>
      <c r="H21" s="127">
        <v>1000</v>
      </c>
      <c r="I21" s="153">
        <f t="shared" si="3"/>
        <v>419.40015835092851</v>
      </c>
    </row>
    <row r="23" spans="1:9" x14ac:dyDescent="0.25">
      <c r="A23" s="171" t="s">
        <v>264</v>
      </c>
    </row>
    <row r="24" spans="1:9" x14ac:dyDescent="0.25">
      <c r="A24" s="127"/>
      <c r="B24" s="148" t="s">
        <v>0</v>
      </c>
      <c r="C24" s="148" t="s">
        <v>1</v>
      </c>
      <c r="D24" s="148" t="s">
        <v>2</v>
      </c>
      <c r="E24" s="148" t="s">
        <v>3</v>
      </c>
      <c r="F24" s="130" t="s">
        <v>239</v>
      </c>
    </row>
    <row r="25" spans="1:9" x14ac:dyDescent="0.25">
      <c r="A25" s="127"/>
      <c r="B25" s="130"/>
      <c r="C25" s="166"/>
      <c r="D25" s="130"/>
      <c r="E25" s="150"/>
      <c r="F25" s="130">
        <v>1.5</v>
      </c>
    </row>
    <row r="26" spans="1:9" ht="15.75" thickBot="1" x14ac:dyDescent="0.3">
      <c r="A26" s="173" t="str">
        <f>IF(SKYLINE!$F$6=70,"SL03","DSL03")</f>
        <v>SL03</v>
      </c>
      <c r="B26" s="127">
        <v>2.0491700000000002</v>
      </c>
      <c r="C26" s="149">
        <v>1.24</v>
      </c>
      <c r="D26" s="152">
        <f>IF(SKYLINE!$F$4="A",SKYLINE!$D$4,SKYLINE!$E$4)</f>
        <v>50</v>
      </c>
      <c r="E26" s="150">
        <f t="shared" ref="E26:E37" si="4">B26*(POWER(D26,C26))</f>
        <v>261.99970029472786</v>
      </c>
      <c r="F26" s="127"/>
    </row>
    <row r="27" spans="1:9" ht="15.75" thickBot="1" x14ac:dyDescent="0.3">
      <c r="A27" s="173" t="str">
        <f>IF(SKYLINE!$F$6=70,"SL04","DSL04")</f>
        <v>SL04</v>
      </c>
      <c r="B27" s="127">
        <v>2.7478400000000001</v>
      </c>
      <c r="C27" s="127">
        <v>1.2383</v>
      </c>
      <c r="D27" s="152">
        <f>IF(SKYLINE!$F$4="A",SKYLINE!$D$4,SKYLINE!$E$4)</f>
        <v>50</v>
      </c>
      <c r="E27" s="150">
        <f t="shared" si="4"/>
        <v>349.00045855880995</v>
      </c>
      <c r="F27" s="127"/>
    </row>
    <row r="28" spans="1:9" ht="15.75" thickBot="1" x14ac:dyDescent="0.3">
      <c r="A28" s="173" t="str">
        <f>IF(SKYLINE!$F$6=70,"SL05","DSL05")</f>
        <v>SL05</v>
      </c>
      <c r="B28" s="127">
        <v>3.4068399999999999</v>
      </c>
      <c r="C28" s="127">
        <v>1.2366999999999999</v>
      </c>
      <c r="D28" s="152">
        <f>IF(SKYLINE!$F$4="A",SKYLINE!$D$4,SKYLINE!$E$4)</f>
        <v>50</v>
      </c>
      <c r="E28" s="150">
        <f t="shared" si="4"/>
        <v>429.99949155311145</v>
      </c>
      <c r="F28" s="127"/>
    </row>
    <row r="29" spans="1:9" ht="15.75" thickBot="1" x14ac:dyDescent="0.3">
      <c r="A29" s="173" t="str">
        <f>IF(SKYLINE!$F$6=70,"SL06","DSL06")</f>
        <v>SL06</v>
      </c>
      <c r="B29" s="127">
        <v>4.05966</v>
      </c>
      <c r="C29" s="153">
        <v>1.2350000000000001</v>
      </c>
      <c r="D29" s="152">
        <f>IF(SKYLINE!$F$4="A",SKYLINE!$D$4,SKYLINE!$E$4)</f>
        <v>50</v>
      </c>
      <c r="E29" s="150">
        <f t="shared" si="4"/>
        <v>508.99980730169858</v>
      </c>
      <c r="F29" s="127"/>
    </row>
    <row r="30" spans="1:9" ht="15.75" thickBot="1" x14ac:dyDescent="0.3">
      <c r="A30" s="173" t="str">
        <f>IF(SKYLINE!$F$6=70,"SL07","DSL07")</f>
        <v>SL07</v>
      </c>
      <c r="B30" s="127">
        <v>4.6951200000000002</v>
      </c>
      <c r="C30" s="153">
        <v>1.2334000000000001</v>
      </c>
      <c r="D30" s="152">
        <f>IF(SKYLINE!$F$4="A",SKYLINE!$D$4,SKYLINE!$E$4)</f>
        <v>50</v>
      </c>
      <c r="E30" s="150">
        <f t="shared" si="4"/>
        <v>585.00058447510719</v>
      </c>
      <c r="F30" s="127"/>
    </row>
    <row r="31" spans="1:9" ht="15.75" thickBot="1" x14ac:dyDescent="0.3">
      <c r="A31" s="173" t="str">
        <f>IF(SKYLINE!$F$6=70,"SL08","DSL08")</f>
        <v>SL08</v>
      </c>
      <c r="B31" s="127">
        <v>5.3243200000000002</v>
      </c>
      <c r="C31" s="127">
        <v>1.2317</v>
      </c>
      <c r="D31" s="152">
        <f>IF(SKYLINE!$F$4="A",SKYLINE!$D$4,SKYLINE!$E$4)</f>
        <v>50</v>
      </c>
      <c r="E31" s="150">
        <f t="shared" si="4"/>
        <v>659.00013522288214</v>
      </c>
      <c r="F31" s="127"/>
    </row>
    <row r="32" spans="1:9" ht="15.75" thickBot="1" x14ac:dyDescent="0.3">
      <c r="A32" s="173" t="str">
        <f>IF(SKYLINE!$F$6=70,"SL09","DSL09")</f>
        <v>SL09</v>
      </c>
      <c r="B32" s="154">
        <v>5.9176000000000002</v>
      </c>
      <c r="C32" s="153">
        <v>1.2312000000000001</v>
      </c>
      <c r="D32" s="152">
        <f>IF(SKYLINE!$F$4="A",SKYLINE!$D$4,SKYLINE!$E$4)</f>
        <v>50</v>
      </c>
      <c r="E32" s="150">
        <f t="shared" si="4"/>
        <v>731.00016507800296</v>
      </c>
      <c r="F32" s="127"/>
    </row>
    <row r="33" spans="1:6" ht="15.75" thickBot="1" x14ac:dyDescent="0.3">
      <c r="A33" s="173" t="str">
        <f>IF(SKYLINE!$F$6=70,"SL10","DSL10")</f>
        <v>SL10</v>
      </c>
      <c r="B33" s="127">
        <v>6.4969599999999996</v>
      </c>
      <c r="C33" s="153">
        <v>1.2306999999999999</v>
      </c>
      <c r="D33" s="152">
        <f>IF(SKYLINE!$F$4="A",SKYLINE!$D$4,SKYLINE!$E$4)</f>
        <v>50</v>
      </c>
      <c r="E33" s="150">
        <f t="shared" si="4"/>
        <v>801.00011286395068</v>
      </c>
      <c r="F33" s="127"/>
    </row>
    <row r="34" spans="1:6" ht="15.75" thickBot="1" x14ac:dyDescent="0.3">
      <c r="A34" s="173" t="str">
        <f>IF(SKYLINE!$F$6=70,"SL11","DSL11")</f>
        <v>SL11</v>
      </c>
      <c r="B34" s="127">
        <v>7.0676699999999997</v>
      </c>
      <c r="C34" s="153">
        <v>1.2302999999999999</v>
      </c>
      <c r="D34" s="152">
        <f>IF(SKYLINE!$F$4="A",SKYLINE!$D$4,SKYLINE!$E$4)</f>
        <v>50</v>
      </c>
      <c r="E34" s="150">
        <f t="shared" si="4"/>
        <v>869.99961371415543</v>
      </c>
      <c r="F34" s="127"/>
    </row>
    <row r="35" spans="1:6" ht="15.75" thickBot="1" x14ac:dyDescent="0.3">
      <c r="A35" s="173" t="str">
        <f>IF(SKYLINE!$F$6=70,"SL12","DSL12")</f>
        <v>SL12</v>
      </c>
      <c r="B35" s="127">
        <v>7.6268700000000003</v>
      </c>
      <c r="C35" s="153">
        <v>1.2298</v>
      </c>
      <c r="D35" s="152">
        <f>IF(SKYLINE!$F$4="A",SKYLINE!$D$4,SKYLINE!$E$4)</f>
        <v>50</v>
      </c>
      <c r="E35" s="150">
        <f t="shared" si="4"/>
        <v>937.00013883002168</v>
      </c>
      <c r="F35" s="127"/>
    </row>
    <row r="36" spans="1:6" ht="15.75" thickBot="1" x14ac:dyDescent="0.3">
      <c r="A36" s="173" t="str">
        <f>IF(SKYLINE!$F$6=70,"SL13","DSL13")</f>
        <v>SL13</v>
      </c>
      <c r="B36" s="127">
        <v>8.1800700000000006</v>
      </c>
      <c r="C36" s="153">
        <v>1.2293000000000001</v>
      </c>
      <c r="D36" s="152">
        <f>IF(SKYLINE!$F$4="A",SKYLINE!$D$4,SKYLINE!$E$4)</f>
        <v>50</v>
      </c>
      <c r="E36" s="150">
        <f t="shared" si="4"/>
        <v>1002.9998000480964</v>
      </c>
      <c r="F36" s="127"/>
    </row>
    <row r="37" spans="1:6" ht="15.75" thickBot="1" x14ac:dyDescent="0.3">
      <c r="A37" s="173" t="str">
        <f>IF(SKYLINE!$F$6=70,"SL14","DSL14")</f>
        <v>SL14</v>
      </c>
      <c r="B37" s="127">
        <v>8.7272400000000001</v>
      </c>
      <c r="C37" s="153">
        <v>1.2287999999999999</v>
      </c>
      <c r="D37" s="152">
        <f>IF(SKYLINE!$F$4="A",SKYLINE!$D$4,SKYLINE!$E$4)</f>
        <v>50</v>
      </c>
      <c r="E37" s="150">
        <f t="shared" si="4"/>
        <v>1068.0000194508434</v>
      </c>
      <c r="F37" s="127"/>
    </row>
    <row r="39" spans="1:6" x14ac:dyDescent="0.25">
      <c r="A39" s="171" t="s">
        <v>265</v>
      </c>
    </row>
    <row r="40" spans="1:6" x14ac:dyDescent="0.25">
      <c r="A40" s="127"/>
      <c r="B40" s="148" t="s">
        <v>0</v>
      </c>
      <c r="C40" s="148" t="s">
        <v>1</v>
      </c>
      <c r="D40" s="148" t="s">
        <v>2</v>
      </c>
      <c r="E40" s="148" t="s">
        <v>3</v>
      </c>
    </row>
    <row r="41" spans="1:6" ht="15.75" thickBot="1" x14ac:dyDescent="0.3">
      <c r="A41" s="173" t="s">
        <v>191</v>
      </c>
      <c r="B41" s="127">
        <v>2.0491700000000002</v>
      </c>
      <c r="C41" s="149">
        <v>1.24</v>
      </c>
      <c r="D41" s="152">
        <f>IF('SKYLINE PLINT'!$F$4="A",'SKYLINE PLINT'!$D$4,'SKYLINE PLINT'!$E$4)</f>
        <v>50</v>
      </c>
      <c r="E41" s="150">
        <f t="shared" ref="E41:E52" si="5">B41*(POWER(D41,C41))</f>
        <v>261.99970029472786</v>
      </c>
    </row>
    <row r="42" spans="1:6" ht="15.75" thickBot="1" x14ac:dyDescent="0.3">
      <c r="A42" s="173" t="s">
        <v>192</v>
      </c>
      <c r="B42" s="127">
        <v>2.7478400000000001</v>
      </c>
      <c r="C42" s="127">
        <v>1.2383</v>
      </c>
      <c r="D42" s="152">
        <f>IF('SKYLINE PLINT'!$F$4="A",'SKYLINE PLINT'!$D$4,'SKYLINE PLINT'!$E$4)</f>
        <v>50</v>
      </c>
      <c r="E42" s="150">
        <f t="shared" si="5"/>
        <v>349.00045855880995</v>
      </c>
    </row>
    <row r="43" spans="1:6" ht="15.75" thickBot="1" x14ac:dyDescent="0.3">
      <c r="A43" s="173" t="s">
        <v>193</v>
      </c>
      <c r="B43" s="127">
        <v>3.4068399999999999</v>
      </c>
      <c r="C43" s="127">
        <v>1.2366999999999999</v>
      </c>
      <c r="D43" s="152">
        <f>IF('SKYLINE PLINT'!$F$4="A",'SKYLINE PLINT'!$D$4,'SKYLINE PLINT'!$E$4)</f>
        <v>50</v>
      </c>
      <c r="E43" s="150">
        <f t="shared" si="5"/>
        <v>429.99949155311145</v>
      </c>
    </row>
    <row r="44" spans="1:6" ht="15.75" thickBot="1" x14ac:dyDescent="0.3">
      <c r="A44" s="173" t="s">
        <v>194</v>
      </c>
      <c r="B44" s="127">
        <v>4.05966</v>
      </c>
      <c r="C44" s="153">
        <v>1.2350000000000001</v>
      </c>
      <c r="D44" s="152">
        <f>IF('SKYLINE PLINT'!$F$4="A",'SKYLINE PLINT'!$D$4,'SKYLINE PLINT'!$E$4)</f>
        <v>50</v>
      </c>
      <c r="E44" s="150">
        <f t="shared" si="5"/>
        <v>508.99980730169858</v>
      </c>
    </row>
    <row r="45" spans="1:6" ht="15.75" thickBot="1" x14ac:dyDescent="0.3">
      <c r="A45" s="173" t="s">
        <v>195</v>
      </c>
      <c r="B45" s="127">
        <v>4.6951200000000002</v>
      </c>
      <c r="C45" s="153">
        <v>1.2334000000000001</v>
      </c>
      <c r="D45" s="152">
        <f>IF('SKYLINE PLINT'!$F$4="A",'SKYLINE PLINT'!$D$4,'SKYLINE PLINT'!$E$4)</f>
        <v>50</v>
      </c>
      <c r="E45" s="150">
        <f t="shared" si="5"/>
        <v>585.00058447510719</v>
      </c>
    </row>
    <row r="46" spans="1:6" ht="15.75" thickBot="1" x14ac:dyDescent="0.3">
      <c r="A46" s="173" t="s">
        <v>196</v>
      </c>
      <c r="B46" s="127">
        <v>5.3243200000000002</v>
      </c>
      <c r="C46" s="127">
        <v>1.2317</v>
      </c>
      <c r="D46" s="152">
        <f>IF('SKYLINE PLINT'!$F$4="A",'SKYLINE PLINT'!$D$4,'SKYLINE PLINT'!$E$4)</f>
        <v>50</v>
      </c>
      <c r="E46" s="150">
        <f t="shared" si="5"/>
        <v>659.00013522288214</v>
      </c>
    </row>
    <row r="47" spans="1:6" ht="15.75" thickBot="1" x14ac:dyDescent="0.3">
      <c r="A47" s="173" t="s">
        <v>197</v>
      </c>
      <c r="B47" s="154">
        <v>5.9176000000000002</v>
      </c>
      <c r="C47" s="153">
        <v>1.2312000000000001</v>
      </c>
      <c r="D47" s="152">
        <f>IF('SKYLINE PLINT'!$F$4="A",'SKYLINE PLINT'!$D$4,'SKYLINE PLINT'!$E$4)</f>
        <v>50</v>
      </c>
      <c r="E47" s="150">
        <f t="shared" si="5"/>
        <v>731.00016507800296</v>
      </c>
    </row>
    <row r="48" spans="1:6" ht="15.75" thickBot="1" x14ac:dyDescent="0.3">
      <c r="A48" s="173" t="s">
        <v>198</v>
      </c>
      <c r="B48" s="127">
        <v>6.4969599999999996</v>
      </c>
      <c r="C48" s="153">
        <v>1.2306999999999999</v>
      </c>
      <c r="D48" s="152">
        <f>IF('SKYLINE PLINT'!$F$4="A",'SKYLINE PLINT'!$D$4,'SKYLINE PLINT'!$E$4)</f>
        <v>50</v>
      </c>
      <c r="E48" s="150">
        <f t="shared" si="5"/>
        <v>801.00011286395068</v>
      </c>
    </row>
    <row r="49" spans="1:8" ht="15.75" thickBot="1" x14ac:dyDescent="0.3">
      <c r="A49" s="173" t="s">
        <v>199</v>
      </c>
      <c r="B49" s="127">
        <v>7.0676699999999997</v>
      </c>
      <c r="C49" s="153">
        <v>1.2302999999999999</v>
      </c>
      <c r="D49" s="152">
        <f>IF('SKYLINE PLINT'!$F$4="A",'SKYLINE PLINT'!$D$4,'SKYLINE PLINT'!$E$4)</f>
        <v>50</v>
      </c>
      <c r="E49" s="150">
        <f t="shared" si="5"/>
        <v>869.99961371415543</v>
      </c>
    </row>
    <row r="50" spans="1:8" ht="15.75" thickBot="1" x14ac:dyDescent="0.3">
      <c r="A50" s="173" t="s">
        <v>200</v>
      </c>
      <c r="B50" s="127">
        <v>7.6268700000000003</v>
      </c>
      <c r="C50" s="153">
        <v>1.2298</v>
      </c>
      <c r="D50" s="152">
        <f>IF('SKYLINE PLINT'!$F$4="A",'SKYLINE PLINT'!$D$4,'SKYLINE PLINT'!$E$4)</f>
        <v>50</v>
      </c>
      <c r="E50" s="150">
        <f t="shared" si="5"/>
        <v>937.00013883002168</v>
      </c>
    </row>
    <row r="51" spans="1:8" ht="15.75" thickBot="1" x14ac:dyDescent="0.3">
      <c r="A51" s="173" t="s">
        <v>201</v>
      </c>
      <c r="B51" s="127">
        <v>8.1800700000000006</v>
      </c>
      <c r="C51" s="153">
        <v>1.2293000000000001</v>
      </c>
      <c r="D51" s="152">
        <f>IF('SKYLINE PLINT'!$F$4="A",'SKYLINE PLINT'!$D$4,'SKYLINE PLINT'!$E$4)</f>
        <v>50</v>
      </c>
      <c r="E51" s="150">
        <f t="shared" si="5"/>
        <v>1002.9998000480964</v>
      </c>
    </row>
    <row r="52" spans="1:8" ht="15.75" thickBot="1" x14ac:dyDescent="0.3">
      <c r="A52" s="173" t="s">
        <v>202</v>
      </c>
      <c r="B52" s="127">
        <v>8.7272400000000001</v>
      </c>
      <c r="C52" s="153">
        <v>1.2287999999999999</v>
      </c>
      <c r="D52" s="152">
        <f>IF('SKYLINE PLINT'!$F$4="A",'SKYLINE PLINT'!$D$4,'SKYLINE PLINT'!$E$4)</f>
        <v>50</v>
      </c>
      <c r="E52" s="150">
        <f t="shared" si="5"/>
        <v>1068.0000194508434</v>
      </c>
    </row>
    <row r="54" spans="1:8" x14ac:dyDescent="0.25">
      <c r="A54" s="171" t="s">
        <v>260</v>
      </c>
    </row>
    <row r="55" spans="1:8" x14ac:dyDescent="0.25">
      <c r="A55" s="127"/>
      <c r="B55" s="148" t="s">
        <v>0</v>
      </c>
      <c r="C55" s="148" t="s">
        <v>1</v>
      </c>
      <c r="D55" s="148" t="s">
        <v>2</v>
      </c>
      <c r="E55" s="148" t="s">
        <v>3</v>
      </c>
      <c r="F55" s="130"/>
      <c r="G55" s="130" t="s">
        <v>225</v>
      </c>
      <c r="H55" s="125"/>
    </row>
    <row r="56" spans="1:8" x14ac:dyDescent="0.25">
      <c r="A56" s="127"/>
      <c r="B56" s="130"/>
      <c r="C56" s="166"/>
      <c r="D56" s="130"/>
      <c r="E56" s="150"/>
      <c r="F56" s="130"/>
      <c r="G56" s="130">
        <v>200</v>
      </c>
      <c r="H56" s="125" t="s">
        <v>226</v>
      </c>
    </row>
    <row r="57" spans="1:8" ht="15.75" thickBot="1" x14ac:dyDescent="0.3">
      <c r="A57" s="173" t="s">
        <v>227</v>
      </c>
      <c r="B57" s="127">
        <v>2.11239</v>
      </c>
      <c r="C57" s="149">
        <v>1.2282999999999999</v>
      </c>
      <c r="D57" s="152">
        <f>IF('L-LINE'!$F$4="A",'L-LINE'!$D$4,'L-LINE'!$E$4)</f>
        <v>50</v>
      </c>
      <c r="E57" s="150">
        <f t="shared" ref="E57:E68" si="6">B57*(POWER(D57,C57))</f>
        <v>257.99955637797461</v>
      </c>
      <c r="F57" s="127"/>
      <c r="G57" s="127"/>
      <c r="H57" s="125"/>
    </row>
    <row r="58" spans="1:8" ht="15.75" thickBot="1" x14ac:dyDescent="0.3">
      <c r="A58" s="173" t="s">
        <v>228</v>
      </c>
      <c r="B58" s="127">
        <v>2.7718099999999999</v>
      </c>
      <c r="C58" s="127">
        <v>1.2309000000000001</v>
      </c>
      <c r="D58" s="152">
        <f>IF('L-LINE'!$F$4="A",'L-LINE'!$D$4,'L-LINE'!$E$4)</f>
        <v>50</v>
      </c>
      <c r="E58" s="150">
        <f t="shared" si="6"/>
        <v>341.99962952147263</v>
      </c>
      <c r="F58" s="127"/>
      <c r="G58" s="127"/>
      <c r="H58" s="125"/>
    </row>
    <row r="59" spans="1:8" ht="15.75" thickBot="1" x14ac:dyDescent="0.3">
      <c r="A59" s="173" t="s">
        <v>229</v>
      </c>
      <c r="B59" s="127">
        <v>3.4016199999999999</v>
      </c>
      <c r="C59" s="127">
        <v>1.2335</v>
      </c>
      <c r="D59" s="152">
        <f>IF('L-LINE'!$F$4="A",'L-LINE'!$D$4,'L-LINE'!$E$4)</f>
        <v>50</v>
      </c>
      <c r="E59" s="150">
        <f t="shared" si="6"/>
        <v>423.99945333628108</v>
      </c>
      <c r="F59" s="127"/>
      <c r="G59" s="127"/>
      <c r="H59" s="125"/>
    </row>
    <row r="60" spans="1:8" ht="15.75" thickBot="1" x14ac:dyDescent="0.3">
      <c r="A60" s="173" t="s">
        <v>230</v>
      </c>
      <c r="B60" s="127">
        <v>3.9882</v>
      </c>
      <c r="C60" s="153">
        <v>1.236</v>
      </c>
      <c r="D60" s="152">
        <f>IF('L-LINE'!$F$4="A",'L-LINE'!$D$4,'L-LINE'!$E$4)</f>
        <v>50</v>
      </c>
      <c r="E60" s="150">
        <f t="shared" si="6"/>
        <v>502.00015878810365</v>
      </c>
      <c r="F60" s="127"/>
      <c r="G60" s="127"/>
      <c r="H60" s="125"/>
    </row>
    <row r="61" spans="1:8" ht="15.75" thickBot="1" x14ac:dyDescent="0.3">
      <c r="A61" s="173" t="s">
        <v>231</v>
      </c>
      <c r="B61" s="127">
        <v>4.5612500000000002</v>
      </c>
      <c r="C61" s="153">
        <v>1.2385999999999999</v>
      </c>
      <c r="D61" s="152">
        <f>IF('L-LINE'!$F$4="A",'L-LINE'!$D$4,'L-LINE'!$E$4)</f>
        <v>50</v>
      </c>
      <c r="E61" s="150">
        <f t="shared" si="6"/>
        <v>580.00017385581305</v>
      </c>
      <c r="F61" s="127"/>
      <c r="G61" s="127"/>
      <c r="H61" s="125"/>
    </row>
    <row r="62" spans="1:8" ht="15.75" thickBot="1" x14ac:dyDescent="0.3">
      <c r="A62" s="173" t="s">
        <v>232</v>
      </c>
      <c r="B62" s="127">
        <v>5.1222899999999996</v>
      </c>
      <c r="C62" s="127">
        <v>1.2412000000000001</v>
      </c>
      <c r="D62" s="152">
        <f>IF('L-LINE'!$F$4="A",'L-LINE'!$D$4,'L-LINE'!$E$4)</f>
        <v>50</v>
      </c>
      <c r="E62" s="150">
        <f t="shared" si="6"/>
        <v>657.99975502339475</v>
      </c>
      <c r="F62" s="127"/>
      <c r="G62" s="127"/>
      <c r="H62" s="125"/>
    </row>
    <row r="63" spans="1:8" ht="15.75" thickBot="1" x14ac:dyDescent="0.3">
      <c r="A63" s="173" t="s">
        <v>233</v>
      </c>
      <c r="B63" s="154">
        <v>5.7105300000000003</v>
      </c>
      <c r="C63" s="153">
        <v>1.2417</v>
      </c>
      <c r="D63" s="152">
        <f>IF('L-LINE'!$F$4="A",'L-LINE'!$D$4,'L-LINE'!$E$4)</f>
        <v>50</v>
      </c>
      <c r="E63" s="150">
        <f t="shared" si="6"/>
        <v>735.00022461783374</v>
      </c>
      <c r="F63" s="127"/>
      <c r="G63" s="127"/>
      <c r="H63" s="125"/>
    </row>
    <row r="64" spans="1:8" ht="15.75" thickBot="1" x14ac:dyDescent="0.3">
      <c r="A64" s="173" t="s">
        <v>234</v>
      </c>
      <c r="B64" s="127">
        <v>6.2989100000000002</v>
      </c>
      <c r="C64" s="153">
        <v>1.2421</v>
      </c>
      <c r="D64" s="152">
        <f>IF('L-LINE'!$F$4="A",'L-LINE'!$D$4,'L-LINE'!$E$4)</f>
        <v>50</v>
      </c>
      <c r="E64" s="150">
        <f t="shared" si="6"/>
        <v>812.00003039813032</v>
      </c>
      <c r="F64" s="127"/>
      <c r="G64" s="127"/>
      <c r="H64" s="125"/>
    </row>
    <row r="65" spans="1:15" ht="15.75" thickBot="1" x14ac:dyDescent="0.3">
      <c r="A65" s="173" t="s">
        <v>235</v>
      </c>
      <c r="B65" s="127">
        <v>6.8904899999999998</v>
      </c>
      <c r="C65" s="153">
        <v>1.2425999999999999</v>
      </c>
      <c r="D65" s="152">
        <f>IF('L-LINE'!$F$4="A",'L-LINE'!$D$4,'L-LINE'!$E$4)</f>
        <v>50</v>
      </c>
      <c r="E65" s="150">
        <f t="shared" si="6"/>
        <v>890.00046625095956</v>
      </c>
      <c r="F65" s="127"/>
      <c r="G65" s="127"/>
      <c r="H65" s="125"/>
    </row>
    <row r="66" spans="1:15" ht="15.75" thickBot="1" x14ac:dyDescent="0.3">
      <c r="A66" s="173" t="s">
        <v>236</v>
      </c>
      <c r="B66" s="127">
        <v>7.49038</v>
      </c>
      <c r="C66" s="153">
        <v>1.2430000000000001</v>
      </c>
      <c r="D66" s="152">
        <f>IF('L-LINE'!$F$4="A",'L-LINE'!$D$4,'L-LINE'!$E$4)</f>
        <v>50</v>
      </c>
      <c r="E66" s="150">
        <f t="shared" si="6"/>
        <v>968.99952946439555</v>
      </c>
      <c r="F66" s="127"/>
      <c r="G66" s="127"/>
      <c r="H66" s="125"/>
    </row>
    <row r="67" spans="1:15" ht="15.75" thickBot="1" x14ac:dyDescent="0.3">
      <c r="A67" s="173" t="s">
        <v>237</v>
      </c>
      <c r="B67" s="127">
        <v>8.0929400000000005</v>
      </c>
      <c r="C67" s="153">
        <v>1.2435</v>
      </c>
      <c r="D67" s="152">
        <f>IF('L-LINE'!$F$4="A",'L-LINE'!$D$4,'L-LINE'!$E$4)</f>
        <v>50</v>
      </c>
      <c r="E67" s="150">
        <f t="shared" si="6"/>
        <v>1049.0000792260187</v>
      </c>
      <c r="F67" s="127"/>
      <c r="G67" s="127"/>
      <c r="H67" s="125"/>
    </row>
    <row r="68" spans="1:15" ht="15.75" thickBot="1" x14ac:dyDescent="0.3">
      <c r="A68" s="173" t="s">
        <v>238</v>
      </c>
      <c r="B68" s="127">
        <v>8.69651</v>
      </c>
      <c r="C68" s="153">
        <v>1.2439</v>
      </c>
      <c r="D68" s="152">
        <f>IF('L-LINE'!$F$4="A",'L-LINE'!$D$4,'L-LINE'!$E$4)</f>
        <v>50</v>
      </c>
      <c r="E68" s="150">
        <f t="shared" si="6"/>
        <v>1128.9996026549602</v>
      </c>
      <c r="F68" s="127"/>
      <c r="G68" s="127"/>
      <c r="H68" s="125"/>
    </row>
    <row r="70" spans="1:15" x14ac:dyDescent="0.25">
      <c r="A70" s="171" t="s">
        <v>77</v>
      </c>
    </row>
    <row r="71" spans="1:15" x14ac:dyDescent="0.25">
      <c r="A71" s="125"/>
      <c r="B71" s="125"/>
      <c r="C71" s="125"/>
      <c r="D71" s="125"/>
      <c r="E71" s="125"/>
      <c r="F71" s="126"/>
      <c r="G71" s="125"/>
      <c r="H71" s="125"/>
      <c r="I71" s="125"/>
      <c r="J71" s="125"/>
      <c r="K71" s="125"/>
      <c r="L71" s="127"/>
      <c r="M71" s="127"/>
      <c r="N71" s="127"/>
      <c r="O71" s="127"/>
    </row>
    <row r="72" spans="1:15" x14ac:dyDescent="0.25">
      <c r="A72" s="125"/>
      <c r="B72" s="128" t="s">
        <v>0</v>
      </c>
      <c r="C72" s="128" t="s">
        <v>1</v>
      </c>
      <c r="D72" s="128" t="s">
        <v>2</v>
      </c>
      <c r="E72" s="128" t="s">
        <v>204</v>
      </c>
      <c r="F72" s="128" t="s">
        <v>3</v>
      </c>
      <c r="G72" s="128" t="s">
        <v>3</v>
      </c>
      <c r="H72" s="126"/>
      <c r="I72" s="125"/>
      <c r="J72" s="125"/>
      <c r="K72" s="125"/>
      <c r="L72" s="129"/>
      <c r="M72" s="130" t="s">
        <v>221</v>
      </c>
      <c r="N72" s="127"/>
      <c r="O72" s="127"/>
    </row>
    <row r="73" spans="1:15" x14ac:dyDescent="0.25">
      <c r="A73" s="125"/>
      <c r="B73" s="125"/>
      <c r="C73" s="168"/>
      <c r="D73" s="126"/>
      <c r="E73" s="126"/>
      <c r="F73" s="132"/>
      <c r="G73" s="128" t="s">
        <v>205</v>
      </c>
      <c r="H73" s="126"/>
      <c r="I73" s="125"/>
      <c r="J73" s="125"/>
      <c r="K73" s="125"/>
      <c r="L73" s="129"/>
      <c r="M73" s="127"/>
      <c r="N73" s="127"/>
      <c r="O73" s="127"/>
    </row>
    <row r="74" spans="1:15" ht="15.75" thickBot="1" x14ac:dyDescent="0.3">
      <c r="A74" s="76" t="s">
        <v>208</v>
      </c>
      <c r="B74" s="134">
        <v>1.409</v>
      </c>
      <c r="C74" s="131">
        <v>1.4683999999999999</v>
      </c>
      <c r="D74" s="133">
        <f>IF(PROLINE!$F$4="A",PROLINE!$D$4,PROLINE!$E$4)</f>
        <v>49.83</v>
      </c>
      <c r="E74" s="116">
        <v>2000</v>
      </c>
      <c r="F74" s="132">
        <f t="shared" ref="F74:F85" si="7">B74*(POWER(D74,C74))</f>
        <v>438.03277986391907</v>
      </c>
      <c r="G74" s="125">
        <f t="shared" ref="G74:G85" si="8">F74/(E74/1000)</f>
        <v>219.01638993195954</v>
      </c>
      <c r="H74" s="125">
        <v>440</v>
      </c>
      <c r="I74" s="125"/>
      <c r="J74" s="125"/>
      <c r="K74" s="125"/>
      <c r="L74" s="129">
        <v>100</v>
      </c>
      <c r="M74" s="127" t="s">
        <v>222</v>
      </c>
      <c r="N74" s="127">
        <v>762</v>
      </c>
      <c r="O74" s="135">
        <v>0</v>
      </c>
    </row>
    <row r="75" spans="1:15" ht="15.75" thickBot="1" x14ac:dyDescent="0.3">
      <c r="A75" s="76" t="s">
        <v>209</v>
      </c>
      <c r="B75" s="136">
        <v>3.8507413934073091</v>
      </c>
      <c r="C75" s="137">
        <v>1.272</v>
      </c>
      <c r="D75" s="133">
        <f>IF(PROLINE!$F$4="A",PROLINE!$D$4,PROLINE!$E$4)</f>
        <v>49.83</v>
      </c>
      <c r="E75" s="138">
        <v>2000</v>
      </c>
      <c r="F75" s="139">
        <f t="shared" si="7"/>
        <v>555.5878784034677</v>
      </c>
      <c r="G75" s="125">
        <f t="shared" si="8"/>
        <v>277.79393920173385</v>
      </c>
      <c r="H75" s="125">
        <v>558</v>
      </c>
      <c r="I75" s="140">
        <f>H75/(POWER(D75,C75))</f>
        <v>3.8674596423806129</v>
      </c>
      <c r="J75" s="125" t="s">
        <v>266</v>
      </c>
      <c r="K75" s="125"/>
      <c r="L75" s="129">
        <v>120</v>
      </c>
      <c r="M75" s="127" t="s">
        <v>222</v>
      </c>
      <c r="N75" s="127">
        <v>837</v>
      </c>
      <c r="O75" s="141">
        <f>ROUND((N75/$N$74)-1,2)</f>
        <v>0.1</v>
      </c>
    </row>
    <row r="76" spans="1:15" ht="15.75" thickBot="1" x14ac:dyDescent="0.3">
      <c r="A76" s="76" t="s">
        <v>210</v>
      </c>
      <c r="B76" s="134">
        <v>11.333600000000001</v>
      </c>
      <c r="C76" s="131">
        <v>1.0754999999999999</v>
      </c>
      <c r="D76" s="133">
        <f>IF(PROLINE!$F$4="A",PROLINE!$D$4,PROLINE!$E$4)</f>
        <v>49.83</v>
      </c>
      <c r="E76" s="142">
        <v>2300</v>
      </c>
      <c r="F76" s="132">
        <f t="shared" si="7"/>
        <v>758.61133937178317</v>
      </c>
      <c r="G76" s="125">
        <f t="shared" si="8"/>
        <v>329.83101711816664</v>
      </c>
      <c r="H76" s="125">
        <v>761</v>
      </c>
      <c r="I76" s="125"/>
      <c r="J76" s="125"/>
      <c r="K76" s="125"/>
      <c r="L76" s="129">
        <v>150</v>
      </c>
      <c r="M76" s="127" t="s">
        <v>222</v>
      </c>
      <c r="N76" s="127">
        <v>935</v>
      </c>
      <c r="O76" s="141">
        <f>ROUND((N76/$N$74)-1,2)</f>
        <v>0.23</v>
      </c>
    </row>
    <row r="77" spans="1:15" ht="15.75" thickBot="1" x14ac:dyDescent="0.3">
      <c r="A77" s="76" t="s">
        <v>211</v>
      </c>
      <c r="B77" s="136">
        <v>7.7476495519762105</v>
      </c>
      <c r="C77" s="137">
        <v>1.1698999999999999</v>
      </c>
      <c r="D77" s="133">
        <f>IF(PROLINE!$F$4="A",PROLINE!$D$4,PROLINE!$E$4)</f>
        <v>49.83</v>
      </c>
      <c r="E77" s="138">
        <v>2000</v>
      </c>
      <c r="F77" s="139">
        <f t="shared" si="7"/>
        <v>750.00568793239063</v>
      </c>
      <c r="G77" s="125">
        <f t="shared" si="8"/>
        <v>375.00284396619531</v>
      </c>
      <c r="H77" s="125">
        <v>753</v>
      </c>
      <c r="I77" s="140">
        <f>H77/(POWER(D77,C77))</f>
        <v>7.7785811581258191</v>
      </c>
      <c r="J77" s="125" t="s">
        <v>266</v>
      </c>
      <c r="K77" s="125"/>
      <c r="L77" s="129">
        <v>180</v>
      </c>
      <c r="M77" s="127" t="s">
        <v>222</v>
      </c>
      <c r="N77" s="127">
        <v>990</v>
      </c>
      <c r="O77" s="141">
        <f>ROUND((N77/$N$74)-1,2)</f>
        <v>0.3</v>
      </c>
    </row>
    <row r="78" spans="1:15" ht="15.75" thickBot="1" x14ac:dyDescent="0.3">
      <c r="A78" s="76" t="s">
        <v>212</v>
      </c>
      <c r="B78" s="134">
        <v>5.9089999999999998</v>
      </c>
      <c r="C78" s="131">
        <v>1.2643</v>
      </c>
      <c r="D78" s="133">
        <f>IF(PROLINE!$F$4="A",PROLINE!$D$4,PROLINE!$E$4)</f>
        <v>49.83</v>
      </c>
      <c r="E78" s="116">
        <v>2000</v>
      </c>
      <c r="F78" s="132">
        <f t="shared" si="7"/>
        <v>827.27846373357613</v>
      </c>
      <c r="G78" s="125">
        <f t="shared" si="8"/>
        <v>413.63923186678807</v>
      </c>
      <c r="H78" s="125">
        <v>831</v>
      </c>
      <c r="I78" s="125"/>
      <c r="J78" s="125"/>
      <c r="K78" s="125"/>
      <c r="L78" s="129">
        <v>200</v>
      </c>
      <c r="M78" s="127" t="s">
        <v>222</v>
      </c>
      <c r="N78" s="127">
        <v>1007</v>
      </c>
      <c r="O78" s="141">
        <f>ROUND((N78/$N$74)-1,2)</f>
        <v>0.32</v>
      </c>
    </row>
    <row r="79" spans="1:15" ht="15.75" thickBot="1" x14ac:dyDescent="0.3">
      <c r="A79" s="76" t="s">
        <v>213</v>
      </c>
      <c r="B79" s="134">
        <v>9.9270999999999994</v>
      </c>
      <c r="C79" s="131">
        <v>1.1870000000000001</v>
      </c>
      <c r="D79" s="133">
        <f>IF(PROLINE!$F$4="A",PROLINE!$D$4,PROLINE!$E$4)</f>
        <v>49.83</v>
      </c>
      <c r="E79" s="116">
        <v>2000</v>
      </c>
      <c r="F79" s="132">
        <f t="shared" si="7"/>
        <v>1027.4106891793094</v>
      </c>
      <c r="G79" s="125">
        <f t="shared" si="8"/>
        <v>513.70534458965471</v>
      </c>
      <c r="H79" s="125">
        <v>1043</v>
      </c>
      <c r="I79" s="125"/>
      <c r="J79" s="125"/>
      <c r="K79" s="125"/>
      <c r="L79" s="129"/>
      <c r="M79" s="127"/>
      <c r="N79" s="127"/>
      <c r="O79" s="127"/>
    </row>
    <row r="80" spans="1:15" ht="15.75" thickBot="1" x14ac:dyDescent="0.3">
      <c r="A80" s="76" t="s">
        <v>214</v>
      </c>
      <c r="B80" s="136">
        <v>9.9150378462364888</v>
      </c>
      <c r="C80" s="137">
        <v>1.2097</v>
      </c>
      <c r="D80" s="133">
        <f>IF(PROLINE!$F$4="A",PROLINE!$D$4,PROLINE!$E$4)</f>
        <v>49.83</v>
      </c>
      <c r="E80" s="138">
        <v>2000</v>
      </c>
      <c r="F80" s="139">
        <f t="shared" si="7"/>
        <v>1121.3704369830011</v>
      </c>
      <c r="G80" s="125">
        <f t="shared" si="8"/>
        <v>560.68521849150056</v>
      </c>
      <c r="H80" s="125">
        <v>1126</v>
      </c>
      <c r="I80" s="140">
        <f>H80/(POWER(D80,C80))</f>
        <v>9.9559719488409577</v>
      </c>
      <c r="J80" s="125" t="s">
        <v>266</v>
      </c>
      <c r="K80" s="125"/>
      <c r="L80" s="129"/>
      <c r="M80" s="130" t="s">
        <v>223</v>
      </c>
      <c r="N80" s="130"/>
      <c r="O80" s="141">
        <f>VLOOKUP(PROLINE!F6,L74:O78,4)</f>
        <v>0</v>
      </c>
    </row>
    <row r="81" spans="1:15" ht="15.75" thickBot="1" x14ac:dyDescent="0.3">
      <c r="A81" s="76" t="s">
        <v>215</v>
      </c>
      <c r="B81" s="134">
        <v>9.8376000000000001</v>
      </c>
      <c r="C81" s="131">
        <v>1.2323</v>
      </c>
      <c r="D81" s="133">
        <f>IF(PROLINE!$F$4="A",PROLINE!$D$4,PROLINE!$E$4)</f>
        <v>49.83</v>
      </c>
      <c r="E81" s="116">
        <v>2000</v>
      </c>
      <c r="F81" s="132">
        <f t="shared" si="7"/>
        <v>1215.3662729768525</v>
      </c>
      <c r="G81" s="125">
        <f t="shared" si="8"/>
        <v>607.68313648842627</v>
      </c>
      <c r="H81" s="125">
        <v>1205</v>
      </c>
      <c r="I81" s="125"/>
      <c r="J81" s="125"/>
      <c r="K81" s="125"/>
      <c r="L81" s="129"/>
      <c r="M81" s="127"/>
      <c r="N81" s="127"/>
      <c r="O81" s="127"/>
    </row>
    <row r="82" spans="1:15" ht="15.75" thickBot="1" x14ac:dyDescent="0.3">
      <c r="A82" s="76" t="s">
        <v>216</v>
      </c>
      <c r="B82" s="136">
        <v>10.471895973109511</v>
      </c>
      <c r="C82" s="137">
        <v>1.2284999999999999</v>
      </c>
      <c r="D82" s="133">
        <f>IF(PROLINE!$F$4="A",PROLINE!$D$4,PROLINE!$E$4)</f>
        <v>49.83</v>
      </c>
      <c r="E82" s="138">
        <v>2000</v>
      </c>
      <c r="F82" s="139">
        <f t="shared" si="7"/>
        <v>1274.6556466401539</v>
      </c>
      <c r="G82" s="125">
        <f t="shared" si="8"/>
        <v>637.32782332007696</v>
      </c>
      <c r="H82" s="125">
        <v>1280</v>
      </c>
      <c r="I82" s="140">
        <f>H82/(POWER(D82,C82))</f>
        <v>10.515802350942115</v>
      </c>
      <c r="J82" s="125" t="s">
        <v>266</v>
      </c>
      <c r="K82" s="125"/>
      <c r="L82" s="129"/>
      <c r="M82" s="127"/>
      <c r="N82" s="127"/>
      <c r="O82" s="127"/>
    </row>
    <row r="83" spans="1:15" ht="15.75" thickBot="1" x14ac:dyDescent="0.3">
      <c r="A83" s="76" t="s">
        <v>217</v>
      </c>
      <c r="B83" s="134">
        <v>11.1912</v>
      </c>
      <c r="C83" s="131">
        <v>1.2245999999999999</v>
      </c>
      <c r="D83" s="133">
        <f>IF(PROLINE!$F$4="A",PROLINE!$D$4,PROLINE!$E$4)</f>
        <v>49.83</v>
      </c>
      <c r="E83" s="116">
        <v>2000</v>
      </c>
      <c r="F83" s="132">
        <f t="shared" si="7"/>
        <v>1341.6029285086859</v>
      </c>
      <c r="G83" s="125">
        <f t="shared" si="8"/>
        <v>670.80146425434293</v>
      </c>
      <c r="H83" s="125">
        <v>1351</v>
      </c>
      <c r="I83" s="125"/>
      <c r="J83" s="125"/>
      <c r="K83" s="125"/>
      <c r="L83" s="129"/>
      <c r="M83" s="127"/>
      <c r="N83" s="127"/>
      <c r="O83" s="127"/>
    </row>
    <row r="84" spans="1:15" ht="15.75" thickBot="1" x14ac:dyDescent="0.3">
      <c r="A84" s="76" t="s">
        <v>218</v>
      </c>
      <c r="B84" s="136">
        <v>11.749806297587375</v>
      </c>
      <c r="C84" s="137">
        <v>1.2256</v>
      </c>
      <c r="D84" s="133">
        <f>IF(PROLINE!$F$4="A",PROLINE!$D$4,PROLINE!$E$4)</f>
        <v>49.83</v>
      </c>
      <c r="E84" s="138">
        <v>2000</v>
      </c>
      <c r="F84" s="139">
        <f t="shared" si="7"/>
        <v>1414.0850745580408</v>
      </c>
      <c r="G84" s="125">
        <f t="shared" si="8"/>
        <v>707.04253727902039</v>
      </c>
      <c r="H84" s="125">
        <v>1420</v>
      </c>
      <c r="I84" s="140">
        <f>H84/(POWER(D84,C84))</f>
        <v>11.79895413844795</v>
      </c>
      <c r="J84" s="125" t="s">
        <v>266</v>
      </c>
      <c r="K84" s="125"/>
      <c r="L84" s="129"/>
      <c r="M84" s="127"/>
      <c r="N84" s="127"/>
      <c r="O84" s="127"/>
    </row>
    <row r="85" spans="1:15" ht="15.75" thickBot="1" x14ac:dyDescent="0.3">
      <c r="A85" s="76" t="s">
        <v>219</v>
      </c>
      <c r="B85" s="134">
        <v>12.2446</v>
      </c>
      <c r="C85" s="131">
        <v>1.2265999999999999</v>
      </c>
      <c r="D85" s="133">
        <f>IF(PROLINE!$F$4="A",PROLINE!$D$4,PROLINE!$E$4)</f>
        <v>49.83</v>
      </c>
      <c r="E85" s="116">
        <v>2000</v>
      </c>
      <c r="F85" s="132">
        <f t="shared" si="7"/>
        <v>1479.4044632401572</v>
      </c>
      <c r="G85" s="125">
        <f t="shared" si="8"/>
        <v>739.70223162007858</v>
      </c>
      <c r="H85" s="125">
        <v>1485</v>
      </c>
      <c r="I85" s="125"/>
      <c r="J85" s="125"/>
      <c r="K85" s="125"/>
      <c r="L85" s="129"/>
      <c r="M85" s="127"/>
      <c r="N85" s="127"/>
      <c r="O85" s="127"/>
    </row>
    <row r="86" spans="1:15" x14ac:dyDescent="0.25">
      <c r="A86" s="63"/>
      <c r="B86" s="126"/>
      <c r="C86" s="116"/>
      <c r="D86" s="116"/>
      <c r="E86" s="116"/>
      <c r="F86" s="116"/>
      <c r="G86" s="116"/>
      <c r="H86" s="116"/>
      <c r="I86" s="116"/>
      <c r="J86" s="116"/>
      <c r="K86" s="116"/>
      <c r="L86" s="143"/>
      <c r="M86" s="143"/>
      <c r="N86" s="143"/>
      <c r="O86"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05C7-3D85-4E5E-891F-84E719DA394C}">
  <dimension ref="A1:S49"/>
  <sheetViews>
    <sheetView workbookViewId="0"/>
  </sheetViews>
  <sheetFormatPr defaultRowHeight="11.25" x14ac:dyDescent="0.2"/>
  <cols>
    <col min="1" max="1" width="12.140625" style="17" customWidth="1"/>
    <col min="2" max="2" width="9.140625" style="17"/>
    <col min="3" max="3" width="17.85546875" style="1" customWidth="1"/>
    <col min="4" max="16" width="7.5703125" style="1" customWidth="1"/>
    <col min="17" max="16384" width="9.140625" style="1"/>
  </cols>
  <sheetData>
    <row r="1" spans="1:19" s="5" customFormat="1" ht="21" x14ac:dyDescent="0.35">
      <c r="A1" s="16"/>
      <c r="B1" s="16"/>
      <c r="C1" s="5" t="s">
        <v>33</v>
      </c>
      <c r="F1" s="6"/>
      <c r="I1" s="6"/>
      <c r="K1" s="6"/>
      <c r="Q1" s="6"/>
      <c r="R1" s="6"/>
      <c r="S1" s="6"/>
    </row>
    <row r="3" spans="1:19" x14ac:dyDescent="0.2">
      <c r="A3" s="1" t="s">
        <v>23</v>
      </c>
      <c r="C3" s="4" t="s">
        <v>32</v>
      </c>
      <c r="D3" s="1">
        <v>400</v>
      </c>
      <c r="F3" s="4" t="s">
        <v>174</v>
      </c>
      <c r="G3" s="32">
        <f>KONVEKTOR_RADIATOR!C6</f>
        <v>75</v>
      </c>
    </row>
    <row r="4" spans="1:19" x14ac:dyDescent="0.2">
      <c r="A4" s="1">
        <v>2</v>
      </c>
      <c r="C4" s="4" t="s">
        <v>31</v>
      </c>
      <c r="D4" s="1">
        <v>6000</v>
      </c>
      <c r="F4" s="4" t="s">
        <v>135</v>
      </c>
      <c r="G4" s="32">
        <f>KONVEKTOR_RADIATOR!D6</f>
        <v>65</v>
      </c>
    </row>
    <row r="5" spans="1:19" x14ac:dyDescent="0.2">
      <c r="A5" s="1">
        <v>3</v>
      </c>
      <c r="C5" s="4" t="s">
        <v>30</v>
      </c>
      <c r="D5" s="1">
        <v>3200</v>
      </c>
      <c r="F5" s="4" t="s">
        <v>134</v>
      </c>
      <c r="G5" s="32">
        <f>KONVEKTOR_RADIATOR!E6</f>
        <v>20</v>
      </c>
    </row>
    <row r="6" spans="1:19" x14ac:dyDescent="0.2">
      <c r="A6" s="1">
        <v>4</v>
      </c>
      <c r="C6" s="4" t="s">
        <v>29</v>
      </c>
      <c r="D6" s="1">
        <f>+D4-D5</f>
        <v>2800</v>
      </c>
    </row>
    <row r="7" spans="1:19" x14ac:dyDescent="0.2">
      <c r="A7" s="1">
        <v>5</v>
      </c>
      <c r="C7" s="4" t="s">
        <v>28</v>
      </c>
      <c r="D7" s="1">
        <f>ROUND((((($G$3-$G$4)/LN(($G$3-$G$5)/($G$4-$G$5)))/((75-65)/LN((75-20)/(65-20))))^1.2),10)</f>
        <v>1</v>
      </c>
    </row>
    <row r="8" spans="1:19" x14ac:dyDescent="0.2">
      <c r="A8" s="1">
        <v>6</v>
      </c>
      <c r="C8" s="4" t="s">
        <v>27</v>
      </c>
      <c r="D8" s="3">
        <v>1</v>
      </c>
      <c r="J8" s="2"/>
    </row>
    <row r="9" spans="1:19" x14ac:dyDescent="0.2">
      <c r="A9" s="1">
        <v>7</v>
      </c>
      <c r="C9" s="4" t="s">
        <v>21</v>
      </c>
      <c r="D9" s="1" t="s">
        <v>175</v>
      </c>
    </row>
    <row r="10" spans="1:19" x14ac:dyDescent="0.2">
      <c r="A10" s="1">
        <v>8</v>
      </c>
    </row>
    <row r="11" spans="1:19" x14ac:dyDescent="0.2">
      <c r="A11" s="1">
        <v>9</v>
      </c>
    </row>
    <row r="12" spans="1:19" x14ac:dyDescent="0.2">
      <c r="A12" s="1">
        <v>10</v>
      </c>
      <c r="C12" s="1" t="s">
        <v>26</v>
      </c>
    </row>
    <row r="13" spans="1:19" x14ac:dyDescent="0.2">
      <c r="A13" s="1">
        <v>11</v>
      </c>
      <c r="C13" s="1" t="s">
        <v>25</v>
      </c>
    </row>
    <row r="14" spans="1:19" x14ac:dyDescent="0.2">
      <c r="A14" s="1">
        <v>12</v>
      </c>
      <c r="D14" s="15" t="s">
        <v>181</v>
      </c>
      <c r="E14" s="15" t="s">
        <v>181</v>
      </c>
      <c r="F14" s="15" t="s">
        <v>181</v>
      </c>
      <c r="G14" s="22" t="s">
        <v>172</v>
      </c>
      <c r="H14" s="22" t="s">
        <v>182</v>
      </c>
      <c r="I14" s="22" t="s">
        <v>182</v>
      </c>
      <c r="J14" s="24" t="s">
        <v>268</v>
      </c>
      <c r="K14" s="24" t="s">
        <v>268</v>
      </c>
      <c r="L14" s="14" t="s">
        <v>306</v>
      </c>
      <c r="M14" s="14" t="s">
        <v>306</v>
      </c>
      <c r="N14" s="14" t="s">
        <v>306</v>
      </c>
      <c r="O14" s="29" t="s">
        <v>307</v>
      </c>
      <c r="P14" s="29" t="s">
        <v>307</v>
      </c>
      <c r="Q14" s="15" t="s">
        <v>269</v>
      </c>
      <c r="R14" s="15" t="s">
        <v>269</v>
      </c>
    </row>
    <row r="15" spans="1:19" x14ac:dyDescent="0.2">
      <c r="A15" s="1">
        <v>13</v>
      </c>
      <c r="C15" s="1" t="s">
        <v>24</v>
      </c>
      <c r="D15" s="20" t="s">
        <v>169</v>
      </c>
      <c r="E15" s="20" t="s">
        <v>170</v>
      </c>
      <c r="F15" s="20" t="s">
        <v>171</v>
      </c>
      <c r="G15" s="23" t="s">
        <v>169</v>
      </c>
      <c r="H15" s="23" t="s">
        <v>170</v>
      </c>
      <c r="I15" s="23" t="s">
        <v>171</v>
      </c>
      <c r="J15" s="25" t="s">
        <v>170</v>
      </c>
      <c r="K15" s="25" t="s">
        <v>171</v>
      </c>
      <c r="L15" s="19" t="s">
        <v>169</v>
      </c>
      <c r="M15" s="19" t="s">
        <v>170</v>
      </c>
      <c r="N15" s="19" t="s">
        <v>171</v>
      </c>
      <c r="O15" s="30" t="s">
        <v>170</v>
      </c>
      <c r="P15" s="30" t="s">
        <v>171</v>
      </c>
      <c r="Q15" s="20" t="s">
        <v>170</v>
      </c>
      <c r="R15" s="20" t="s">
        <v>171</v>
      </c>
    </row>
    <row r="16" spans="1:19" x14ac:dyDescent="0.2">
      <c r="A16" s="1">
        <v>14</v>
      </c>
      <c r="C16" s="1">
        <v>70</v>
      </c>
      <c r="D16" s="1">
        <v>108</v>
      </c>
      <c r="E16" s="1">
        <v>392</v>
      </c>
      <c r="F16" s="1">
        <v>672</v>
      </c>
      <c r="G16" s="28">
        <v>105</v>
      </c>
      <c r="H16" s="28">
        <v>376</v>
      </c>
      <c r="I16" s="28">
        <v>622</v>
      </c>
      <c r="J16" s="27">
        <v>270</v>
      </c>
      <c r="K16" s="27">
        <v>430</v>
      </c>
      <c r="L16" s="26">
        <v>94</v>
      </c>
      <c r="M16" s="26">
        <v>202</v>
      </c>
      <c r="N16" s="26">
        <v>194</v>
      </c>
      <c r="O16" s="31">
        <v>202</v>
      </c>
      <c r="P16" s="31">
        <v>194</v>
      </c>
    </row>
    <row r="17" spans="1:18" x14ac:dyDescent="0.2">
      <c r="A17" s="1">
        <v>15</v>
      </c>
      <c r="C17" s="1">
        <f t="shared" ref="C17:C29" si="0">+C16+70</f>
        <v>140</v>
      </c>
      <c r="D17" s="1">
        <v>184</v>
      </c>
      <c r="E17" s="1">
        <v>601</v>
      </c>
      <c r="F17" s="1">
        <v>1043</v>
      </c>
      <c r="G17" s="28">
        <v>179</v>
      </c>
      <c r="H17" s="28">
        <v>573</v>
      </c>
      <c r="I17" s="28">
        <v>978</v>
      </c>
      <c r="J17" s="27">
        <v>402</v>
      </c>
      <c r="K17" s="27">
        <v>616</v>
      </c>
      <c r="L17" s="26">
        <v>148</v>
      </c>
      <c r="M17" s="26">
        <v>326</v>
      </c>
      <c r="N17" s="26">
        <v>313</v>
      </c>
      <c r="O17" s="31">
        <v>326</v>
      </c>
      <c r="P17" s="31">
        <v>313</v>
      </c>
    </row>
    <row r="18" spans="1:18" x14ac:dyDescent="0.2">
      <c r="A18" s="1">
        <v>16</v>
      </c>
      <c r="C18" s="1">
        <f t="shared" si="0"/>
        <v>210</v>
      </c>
      <c r="D18" s="1">
        <v>252</v>
      </c>
      <c r="E18" s="1">
        <v>791</v>
      </c>
      <c r="F18" s="1">
        <v>1339</v>
      </c>
      <c r="G18" s="28">
        <v>245</v>
      </c>
      <c r="H18" s="28">
        <v>753</v>
      </c>
      <c r="I18" s="28">
        <v>1265</v>
      </c>
      <c r="J18" s="27">
        <v>531</v>
      </c>
      <c r="K18" s="27">
        <v>810</v>
      </c>
      <c r="L18" s="26">
        <v>208</v>
      </c>
      <c r="M18" s="26">
        <v>434</v>
      </c>
      <c r="N18" s="26">
        <v>417</v>
      </c>
      <c r="O18" s="31">
        <v>434</v>
      </c>
      <c r="P18" s="31">
        <v>417</v>
      </c>
    </row>
    <row r="19" spans="1:18" x14ac:dyDescent="0.2">
      <c r="A19" s="1">
        <v>17</v>
      </c>
      <c r="C19" s="1">
        <f t="shared" si="0"/>
        <v>280</v>
      </c>
      <c r="D19" s="1">
        <v>315</v>
      </c>
      <c r="E19" s="1">
        <v>963</v>
      </c>
      <c r="F19" s="1">
        <v>1581</v>
      </c>
      <c r="G19" s="28">
        <v>306</v>
      </c>
      <c r="H19" s="28">
        <v>919</v>
      </c>
      <c r="I19" s="28">
        <v>1473</v>
      </c>
      <c r="J19" s="27">
        <v>662</v>
      </c>
      <c r="K19" s="27">
        <v>1041</v>
      </c>
      <c r="L19" s="26">
        <v>252</v>
      </c>
      <c r="M19" s="26">
        <v>531</v>
      </c>
      <c r="N19" s="26">
        <v>511</v>
      </c>
      <c r="O19" s="31">
        <v>531</v>
      </c>
      <c r="P19" s="31">
        <v>511</v>
      </c>
    </row>
    <row r="20" spans="1:18" x14ac:dyDescent="0.2">
      <c r="A20" s="1">
        <v>18</v>
      </c>
      <c r="C20" s="1">
        <f t="shared" si="0"/>
        <v>350</v>
      </c>
      <c r="D20" s="1">
        <v>393</v>
      </c>
      <c r="E20" s="1">
        <v>1107</v>
      </c>
      <c r="F20" s="1">
        <v>1892</v>
      </c>
      <c r="G20" s="28">
        <v>382</v>
      </c>
      <c r="H20" s="28">
        <v>1054</v>
      </c>
      <c r="I20" s="28">
        <v>1768</v>
      </c>
      <c r="J20" s="27">
        <v>774</v>
      </c>
      <c r="K20" s="27">
        <v>1221</v>
      </c>
      <c r="L20" s="26">
        <v>322</v>
      </c>
      <c r="M20" s="26">
        <v>589</v>
      </c>
      <c r="N20" s="26">
        <v>566</v>
      </c>
      <c r="O20" s="31">
        <v>589</v>
      </c>
      <c r="P20" s="31">
        <v>566</v>
      </c>
    </row>
    <row r="21" spans="1:18" x14ac:dyDescent="0.2">
      <c r="A21" s="1">
        <v>19</v>
      </c>
      <c r="C21" s="1">
        <f t="shared" si="0"/>
        <v>420</v>
      </c>
      <c r="D21" s="1">
        <v>468</v>
      </c>
      <c r="E21" s="1">
        <v>1218</v>
      </c>
      <c r="F21" s="1">
        <v>2148</v>
      </c>
      <c r="G21" s="28">
        <v>454</v>
      </c>
      <c r="H21" s="28">
        <v>1160</v>
      </c>
      <c r="I21" s="28">
        <v>2007</v>
      </c>
      <c r="J21" s="27">
        <v>877</v>
      </c>
      <c r="K21" s="27">
        <v>1386</v>
      </c>
      <c r="L21" s="26">
        <v>384</v>
      </c>
      <c r="M21" s="26">
        <v>650</v>
      </c>
      <c r="N21" s="26">
        <v>625</v>
      </c>
      <c r="O21" s="31">
        <v>650</v>
      </c>
      <c r="P21" s="31">
        <v>625</v>
      </c>
    </row>
    <row r="22" spans="1:18" x14ac:dyDescent="0.2">
      <c r="A22" s="1">
        <v>20</v>
      </c>
      <c r="C22" s="1">
        <f t="shared" si="0"/>
        <v>490</v>
      </c>
      <c r="D22" s="1">
        <v>538</v>
      </c>
      <c r="E22" s="1">
        <v>1369</v>
      </c>
      <c r="F22" s="1">
        <v>2427</v>
      </c>
      <c r="G22" s="28">
        <v>522</v>
      </c>
      <c r="H22" s="28">
        <v>1304</v>
      </c>
      <c r="I22" s="28">
        <v>2268</v>
      </c>
      <c r="J22" s="27">
        <v>965</v>
      </c>
      <c r="K22" s="27">
        <v>1559</v>
      </c>
      <c r="L22" s="26">
        <v>441</v>
      </c>
      <c r="M22" s="26">
        <v>710</v>
      </c>
      <c r="N22" s="26">
        <v>683</v>
      </c>
      <c r="O22" s="31">
        <v>710</v>
      </c>
      <c r="P22" s="31">
        <v>683</v>
      </c>
    </row>
    <row r="23" spans="1:18" x14ac:dyDescent="0.2">
      <c r="C23" s="1">
        <f t="shared" si="0"/>
        <v>560</v>
      </c>
      <c r="D23" s="1">
        <v>607</v>
      </c>
      <c r="E23" s="1">
        <v>1521</v>
      </c>
      <c r="F23" s="1">
        <v>2718</v>
      </c>
      <c r="G23" s="28">
        <v>589</v>
      </c>
      <c r="H23" s="28">
        <v>1449</v>
      </c>
      <c r="I23" s="28">
        <v>2540</v>
      </c>
      <c r="J23" s="27">
        <v>1061</v>
      </c>
      <c r="K23" s="27">
        <v>1739</v>
      </c>
      <c r="L23" s="26">
        <v>498</v>
      </c>
      <c r="M23" s="26">
        <v>770</v>
      </c>
      <c r="N23" s="26">
        <v>740</v>
      </c>
      <c r="O23" s="31">
        <v>770</v>
      </c>
      <c r="P23" s="31">
        <v>740</v>
      </c>
    </row>
    <row r="24" spans="1:18" x14ac:dyDescent="0.2">
      <c r="C24" s="1">
        <f t="shared" si="0"/>
        <v>630</v>
      </c>
      <c r="D24" s="1">
        <v>678</v>
      </c>
      <c r="E24" s="1">
        <v>1699</v>
      </c>
      <c r="F24" s="1">
        <v>3044</v>
      </c>
      <c r="G24" s="28">
        <v>658</v>
      </c>
      <c r="H24" s="28">
        <v>1618</v>
      </c>
      <c r="I24" s="28">
        <v>2845</v>
      </c>
      <c r="J24" s="27">
        <v>1157</v>
      </c>
      <c r="K24" s="27">
        <v>1912</v>
      </c>
      <c r="L24" s="26">
        <v>556</v>
      </c>
      <c r="M24" s="26">
        <v>823</v>
      </c>
      <c r="N24" s="26">
        <v>791</v>
      </c>
      <c r="O24" s="31">
        <v>823</v>
      </c>
      <c r="P24" s="31">
        <v>791</v>
      </c>
    </row>
    <row r="25" spans="1:18" x14ac:dyDescent="0.2">
      <c r="C25" s="1">
        <f t="shared" si="0"/>
        <v>700</v>
      </c>
      <c r="D25" s="1">
        <v>744</v>
      </c>
      <c r="E25" s="1">
        <v>2046</v>
      </c>
      <c r="F25" s="1">
        <v>3394</v>
      </c>
      <c r="G25" s="28">
        <v>722</v>
      </c>
      <c r="H25" s="28">
        <v>1949</v>
      </c>
      <c r="I25" s="28">
        <v>3172</v>
      </c>
      <c r="J25" s="27">
        <v>1272</v>
      </c>
      <c r="K25" s="27">
        <v>2094</v>
      </c>
      <c r="L25" s="26">
        <v>599</v>
      </c>
      <c r="M25" s="26">
        <v>873</v>
      </c>
      <c r="N25" s="26">
        <v>839</v>
      </c>
      <c r="O25" s="31">
        <v>873</v>
      </c>
      <c r="P25" s="31">
        <v>839</v>
      </c>
    </row>
    <row r="26" spans="1:18" x14ac:dyDescent="0.2">
      <c r="C26" s="1">
        <f t="shared" si="0"/>
        <v>770</v>
      </c>
      <c r="D26" s="1">
        <v>811</v>
      </c>
      <c r="E26" s="1">
        <v>2220</v>
      </c>
      <c r="F26" s="1">
        <v>3733</v>
      </c>
      <c r="G26" s="28">
        <v>787</v>
      </c>
      <c r="H26" s="28">
        <v>2114</v>
      </c>
      <c r="I26" s="28">
        <v>3489</v>
      </c>
      <c r="J26" s="27">
        <v>1399</v>
      </c>
      <c r="K26" s="27">
        <v>2272</v>
      </c>
      <c r="L26" s="26">
        <v>665</v>
      </c>
      <c r="M26" s="26">
        <v>925</v>
      </c>
      <c r="N26" s="26">
        <v>889</v>
      </c>
      <c r="O26" s="31">
        <v>925</v>
      </c>
      <c r="P26" s="31">
        <v>889</v>
      </c>
    </row>
    <row r="27" spans="1:18" x14ac:dyDescent="0.2">
      <c r="C27" s="1">
        <f t="shared" si="0"/>
        <v>840</v>
      </c>
      <c r="D27" s="1">
        <v>880</v>
      </c>
      <c r="E27" s="1">
        <v>2409</v>
      </c>
      <c r="F27" s="1">
        <v>4070</v>
      </c>
      <c r="G27" s="28">
        <v>854</v>
      </c>
      <c r="H27" s="28">
        <v>2294</v>
      </c>
      <c r="I27" s="28">
        <v>3804</v>
      </c>
      <c r="J27" s="27">
        <v>1526</v>
      </c>
      <c r="K27" s="27">
        <v>2443</v>
      </c>
      <c r="L27" s="26">
        <v>704</v>
      </c>
      <c r="M27" s="26">
        <v>981</v>
      </c>
      <c r="N27" s="26">
        <v>943</v>
      </c>
      <c r="O27" s="31">
        <v>981</v>
      </c>
      <c r="P27" s="31">
        <v>943</v>
      </c>
    </row>
    <row r="28" spans="1:18" x14ac:dyDescent="0.2">
      <c r="C28" s="1">
        <f t="shared" si="0"/>
        <v>910</v>
      </c>
      <c r="D28" s="1">
        <v>955</v>
      </c>
      <c r="E28" s="1">
        <v>2601</v>
      </c>
      <c r="F28" s="1">
        <v>4436</v>
      </c>
      <c r="G28" s="28">
        <v>927</v>
      </c>
      <c r="H28" s="28">
        <v>2477</v>
      </c>
      <c r="I28" s="28">
        <v>4146</v>
      </c>
      <c r="J28" s="27">
        <v>1663</v>
      </c>
      <c r="K28" s="27">
        <v>2626</v>
      </c>
      <c r="L28" s="26">
        <v>783</v>
      </c>
      <c r="M28" s="26">
        <v>1040</v>
      </c>
      <c r="N28" s="26">
        <v>1000</v>
      </c>
      <c r="O28" s="31">
        <v>1040</v>
      </c>
      <c r="P28" s="31">
        <v>1000</v>
      </c>
    </row>
    <row r="29" spans="1:18" x14ac:dyDescent="0.2">
      <c r="C29" s="1">
        <f t="shared" si="0"/>
        <v>980</v>
      </c>
      <c r="D29" s="1">
        <v>1031</v>
      </c>
      <c r="E29" s="1">
        <v>2796</v>
      </c>
      <c r="F29" s="1">
        <v>4835</v>
      </c>
      <c r="G29" s="28">
        <v>1001</v>
      </c>
      <c r="H29" s="28">
        <v>2663</v>
      </c>
      <c r="I29" s="28">
        <v>4519</v>
      </c>
      <c r="J29" s="27">
        <v>1796</v>
      </c>
      <c r="K29" s="27">
        <v>2809</v>
      </c>
      <c r="L29" s="26">
        <v>825</v>
      </c>
      <c r="M29" s="26">
        <v>1097</v>
      </c>
      <c r="N29" s="26">
        <v>1055</v>
      </c>
      <c r="O29" s="31">
        <v>1097</v>
      </c>
      <c r="P29" s="31">
        <v>1055</v>
      </c>
    </row>
    <row r="31" spans="1:18" x14ac:dyDescent="0.2">
      <c r="C31" s="1" t="str">
        <f>KONVEKTOR_RADIATOR!$B$6&amp;"/M @ "&amp;KONVEKTOR_RADIATOR!$C$6&amp;"/"&amp;KONVEKTOR_RADIATOR!$D$6&amp;"/"&amp;KONVEKTOR_RADIATOR!$E$6</f>
        <v>ΔT 50/M @ 75/65/20</v>
      </c>
    </row>
    <row r="32" spans="1:18" x14ac:dyDescent="0.2">
      <c r="A32" s="17" t="s">
        <v>166</v>
      </c>
      <c r="B32" s="17" t="s">
        <v>168</v>
      </c>
      <c r="D32" s="15" t="str">
        <f t="shared" ref="D32:P32" si="1">+D14</f>
        <v>CL / TL</v>
      </c>
      <c r="E32" s="15" t="str">
        <f t="shared" si="1"/>
        <v>CL / TL</v>
      </c>
      <c r="F32" s="15" t="str">
        <f t="shared" si="1"/>
        <v>CL / TL</v>
      </c>
      <c r="G32" s="22" t="str">
        <f t="shared" si="1"/>
        <v>TLX</v>
      </c>
      <c r="H32" s="22" t="str">
        <f t="shared" si="1"/>
        <v>CLX / TLX</v>
      </c>
      <c r="I32" s="22" t="str">
        <f t="shared" si="1"/>
        <v>CLX / TLX</v>
      </c>
      <c r="J32" s="24" t="str">
        <f t="shared" si="1"/>
        <v>TSX</v>
      </c>
      <c r="K32" s="24" t="str">
        <f t="shared" si="1"/>
        <v>TSX</v>
      </c>
      <c r="L32" s="14" t="str">
        <f t="shared" si="1"/>
        <v>TLXF</v>
      </c>
      <c r="M32" s="14" t="str">
        <f t="shared" si="1"/>
        <v>TLXF</v>
      </c>
      <c r="N32" s="14" t="str">
        <f t="shared" si="1"/>
        <v>TLXF</v>
      </c>
      <c r="O32" s="29" t="str">
        <f t="shared" si="1"/>
        <v>TSXF</v>
      </c>
      <c r="P32" s="29" t="str">
        <f t="shared" si="1"/>
        <v>TSXF</v>
      </c>
      <c r="Q32" s="24" t="str">
        <f t="shared" ref="Q32:R32" si="2">+Q14</f>
        <v>TS</v>
      </c>
      <c r="R32" s="24" t="str">
        <f t="shared" si="2"/>
        <v>TS</v>
      </c>
    </row>
    <row r="33" spans="1:18" x14ac:dyDescent="0.2">
      <c r="A33" s="17" t="s">
        <v>167</v>
      </c>
      <c r="B33" s="17" t="s">
        <v>167</v>
      </c>
      <c r="C33" s="1" t="str">
        <f t="shared" ref="C33:C47" si="3">+C15</f>
        <v>Height</v>
      </c>
      <c r="D33" s="20" t="str">
        <f t="shared" ref="D33:P33" si="4">+D15</f>
        <v>01</v>
      </c>
      <c r="E33" s="20" t="str">
        <f t="shared" si="4"/>
        <v>02</v>
      </c>
      <c r="F33" s="20" t="str">
        <f t="shared" si="4"/>
        <v>03</v>
      </c>
      <c r="G33" s="23" t="str">
        <f t="shared" si="4"/>
        <v>01</v>
      </c>
      <c r="H33" s="23" t="str">
        <f t="shared" si="4"/>
        <v>02</v>
      </c>
      <c r="I33" s="23" t="str">
        <f t="shared" si="4"/>
        <v>03</v>
      </c>
      <c r="J33" s="25" t="str">
        <f t="shared" si="4"/>
        <v>02</v>
      </c>
      <c r="K33" s="25" t="str">
        <f t="shared" si="4"/>
        <v>03</v>
      </c>
      <c r="L33" s="19" t="str">
        <f t="shared" si="4"/>
        <v>01</v>
      </c>
      <c r="M33" s="19" t="str">
        <f t="shared" si="4"/>
        <v>02</v>
      </c>
      <c r="N33" s="19" t="str">
        <f t="shared" si="4"/>
        <v>03</v>
      </c>
      <c r="O33" s="30" t="str">
        <f t="shared" si="4"/>
        <v>02</v>
      </c>
      <c r="P33" s="30" t="str">
        <f t="shared" si="4"/>
        <v>03</v>
      </c>
      <c r="Q33" s="25" t="str">
        <f t="shared" ref="Q33:R33" si="5">+Q15</f>
        <v>02</v>
      </c>
      <c r="R33" s="25" t="str">
        <f t="shared" si="5"/>
        <v>03</v>
      </c>
    </row>
    <row r="34" spans="1:18" x14ac:dyDescent="0.2">
      <c r="A34" s="18">
        <v>0.38</v>
      </c>
      <c r="B34" s="17">
        <v>0.15</v>
      </c>
      <c r="C34" s="1">
        <f t="shared" si="3"/>
        <v>70</v>
      </c>
      <c r="D34" s="1">
        <f t="shared" ref="D34:D47" si="6">ROUND(D16*$D$7*$D$8,0)</f>
        <v>108</v>
      </c>
      <c r="E34" s="1">
        <f t="shared" ref="E34:F47" si="7">ROUND((E16*$D$7*$D$8)-((E16*$D$7*$D$8)*$A34),0)</f>
        <v>243</v>
      </c>
      <c r="F34" s="1">
        <f t="shared" si="7"/>
        <v>417</v>
      </c>
      <c r="G34" s="28">
        <f t="shared" ref="G34:G47" si="8">ROUND(G16*$D$7*$D$8,0)</f>
        <v>105</v>
      </c>
      <c r="H34" s="28">
        <f t="shared" ref="H34:K47" si="9">ROUND((H16*$D$7*$D$8)-((H16*$D$7*$D$8)*$A34),0)</f>
        <v>233</v>
      </c>
      <c r="I34" s="28">
        <f t="shared" si="9"/>
        <v>386</v>
      </c>
      <c r="J34" s="27">
        <f t="shared" si="9"/>
        <v>167</v>
      </c>
      <c r="K34" s="27">
        <f t="shared" si="9"/>
        <v>267</v>
      </c>
      <c r="L34" s="26">
        <f>ROUND(G34-(G34* $B34),0)</f>
        <v>89</v>
      </c>
      <c r="M34" s="26">
        <f>ROUND(H34-(H34* $B34),0)</f>
        <v>198</v>
      </c>
      <c r="N34" s="26">
        <f>ROUND(I34-(I34* $B34),0)</f>
        <v>328</v>
      </c>
      <c r="O34" s="31">
        <f>ROUND(J34-(J34* $B34),0)</f>
        <v>142</v>
      </c>
      <c r="P34" s="31">
        <f>ROUND(K34-(K34* $B34),0)</f>
        <v>227</v>
      </c>
      <c r="Q34" s="32">
        <f>ROUND(J34+((E34-H34)/2),0)</f>
        <v>172</v>
      </c>
      <c r="R34" s="32">
        <f>ROUND(K34+((F34-I34)/2),0)</f>
        <v>283</v>
      </c>
    </row>
    <row r="35" spans="1:18" x14ac:dyDescent="0.2">
      <c r="A35" s="18">
        <f>A34+$A$49</f>
        <v>0.38500000000000001</v>
      </c>
      <c r="B35" s="17">
        <v>0.15</v>
      </c>
      <c r="C35" s="1">
        <f t="shared" si="3"/>
        <v>140</v>
      </c>
      <c r="D35" s="1">
        <f t="shared" si="6"/>
        <v>184</v>
      </c>
      <c r="E35" s="1">
        <f t="shared" si="7"/>
        <v>370</v>
      </c>
      <c r="F35" s="1">
        <f t="shared" si="7"/>
        <v>641</v>
      </c>
      <c r="G35" s="28">
        <f t="shared" si="8"/>
        <v>179</v>
      </c>
      <c r="H35" s="28">
        <f t="shared" si="9"/>
        <v>352</v>
      </c>
      <c r="I35" s="28">
        <f t="shared" si="9"/>
        <v>601</v>
      </c>
      <c r="J35" s="27">
        <f t="shared" si="9"/>
        <v>247</v>
      </c>
      <c r="K35" s="27">
        <f t="shared" si="9"/>
        <v>379</v>
      </c>
      <c r="L35" s="26">
        <f t="shared" ref="L35:L47" si="10">ROUND(G35-(G35* $B35),0)</f>
        <v>152</v>
      </c>
      <c r="M35" s="26">
        <f t="shared" ref="M35:M47" si="11">ROUND(H35-(H35* $B35),0)</f>
        <v>299</v>
      </c>
      <c r="N35" s="26">
        <f t="shared" ref="N35:N47" si="12">ROUND(I35-(I35* $B35),0)</f>
        <v>511</v>
      </c>
      <c r="O35" s="31">
        <f t="shared" ref="O35:O46" si="13">ROUND(J35-(J35* $B35),0)</f>
        <v>210</v>
      </c>
      <c r="P35" s="31">
        <f t="shared" ref="P35:P46" si="14">ROUND(K35-(K35* $B35),0)</f>
        <v>322</v>
      </c>
      <c r="Q35" s="32">
        <f t="shared" ref="Q35:R47" si="15">ROUND(J35+((E35-H35)/2),0)</f>
        <v>256</v>
      </c>
      <c r="R35" s="32">
        <f t="shared" si="15"/>
        <v>399</v>
      </c>
    </row>
    <row r="36" spans="1:18" x14ac:dyDescent="0.2">
      <c r="A36" s="18">
        <f t="shared" ref="A36:A47" si="16">A35+$A$49</f>
        <v>0.39</v>
      </c>
      <c r="B36" s="17">
        <v>0.15</v>
      </c>
      <c r="C36" s="1">
        <f t="shared" si="3"/>
        <v>210</v>
      </c>
      <c r="D36" s="1">
        <f t="shared" si="6"/>
        <v>252</v>
      </c>
      <c r="E36" s="1">
        <f t="shared" si="7"/>
        <v>483</v>
      </c>
      <c r="F36" s="1">
        <f t="shared" si="7"/>
        <v>817</v>
      </c>
      <c r="G36" s="28">
        <f t="shared" si="8"/>
        <v>245</v>
      </c>
      <c r="H36" s="28">
        <f t="shared" si="9"/>
        <v>459</v>
      </c>
      <c r="I36" s="28">
        <f t="shared" si="9"/>
        <v>772</v>
      </c>
      <c r="J36" s="27">
        <f t="shared" si="9"/>
        <v>324</v>
      </c>
      <c r="K36" s="27">
        <f t="shared" si="9"/>
        <v>494</v>
      </c>
      <c r="L36" s="26">
        <f t="shared" si="10"/>
        <v>208</v>
      </c>
      <c r="M36" s="26">
        <f t="shared" si="11"/>
        <v>390</v>
      </c>
      <c r="N36" s="26">
        <f t="shared" si="12"/>
        <v>656</v>
      </c>
      <c r="O36" s="31">
        <f t="shared" si="13"/>
        <v>275</v>
      </c>
      <c r="P36" s="31">
        <f t="shared" si="14"/>
        <v>420</v>
      </c>
      <c r="Q36" s="32">
        <f t="shared" si="15"/>
        <v>336</v>
      </c>
      <c r="R36" s="32">
        <f t="shared" si="15"/>
        <v>517</v>
      </c>
    </row>
    <row r="37" spans="1:18" x14ac:dyDescent="0.2">
      <c r="A37" s="18">
        <f t="shared" si="16"/>
        <v>0.39500000000000002</v>
      </c>
      <c r="B37" s="17">
        <v>0.15</v>
      </c>
      <c r="C37" s="1">
        <f t="shared" si="3"/>
        <v>280</v>
      </c>
      <c r="D37" s="1">
        <f t="shared" si="6"/>
        <v>315</v>
      </c>
      <c r="E37" s="1">
        <f t="shared" si="7"/>
        <v>583</v>
      </c>
      <c r="F37" s="1">
        <f t="shared" si="7"/>
        <v>957</v>
      </c>
      <c r="G37" s="28">
        <f t="shared" si="8"/>
        <v>306</v>
      </c>
      <c r="H37" s="28">
        <f t="shared" si="9"/>
        <v>556</v>
      </c>
      <c r="I37" s="28">
        <f t="shared" si="9"/>
        <v>891</v>
      </c>
      <c r="J37" s="27">
        <f t="shared" si="9"/>
        <v>401</v>
      </c>
      <c r="K37" s="27">
        <f t="shared" si="9"/>
        <v>630</v>
      </c>
      <c r="L37" s="26">
        <f t="shared" si="10"/>
        <v>260</v>
      </c>
      <c r="M37" s="26">
        <f t="shared" si="11"/>
        <v>473</v>
      </c>
      <c r="N37" s="26">
        <f t="shared" si="12"/>
        <v>757</v>
      </c>
      <c r="O37" s="31">
        <f t="shared" si="13"/>
        <v>341</v>
      </c>
      <c r="P37" s="31">
        <f t="shared" si="14"/>
        <v>536</v>
      </c>
      <c r="Q37" s="32">
        <f t="shared" si="15"/>
        <v>415</v>
      </c>
      <c r="R37" s="32">
        <f t="shared" si="15"/>
        <v>663</v>
      </c>
    </row>
    <row r="38" spans="1:18" x14ac:dyDescent="0.2">
      <c r="A38" s="18">
        <f t="shared" si="16"/>
        <v>0.4</v>
      </c>
      <c r="B38" s="17">
        <v>0.15</v>
      </c>
      <c r="C38" s="1">
        <f t="shared" si="3"/>
        <v>350</v>
      </c>
      <c r="D38" s="1">
        <f t="shared" si="6"/>
        <v>393</v>
      </c>
      <c r="E38" s="1">
        <f t="shared" si="7"/>
        <v>664</v>
      </c>
      <c r="F38" s="1">
        <f t="shared" si="7"/>
        <v>1135</v>
      </c>
      <c r="G38" s="28">
        <f t="shared" si="8"/>
        <v>382</v>
      </c>
      <c r="H38" s="28">
        <f t="shared" si="9"/>
        <v>632</v>
      </c>
      <c r="I38" s="28">
        <f t="shared" si="9"/>
        <v>1061</v>
      </c>
      <c r="J38" s="27">
        <f t="shared" si="9"/>
        <v>464</v>
      </c>
      <c r="K38" s="27">
        <f t="shared" si="9"/>
        <v>733</v>
      </c>
      <c r="L38" s="26">
        <f t="shared" si="10"/>
        <v>325</v>
      </c>
      <c r="M38" s="26">
        <f t="shared" si="11"/>
        <v>537</v>
      </c>
      <c r="N38" s="26">
        <f t="shared" si="12"/>
        <v>902</v>
      </c>
      <c r="O38" s="31">
        <f t="shared" si="13"/>
        <v>394</v>
      </c>
      <c r="P38" s="31">
        <f t="shared" si="14"/>
        <v>623</v>
      </c>
      <c r="Q38" s="32">
        <f t="shared" si="15"/>
        <v>480</v>
      </c>
      <c r="R38" s="32">
        <f t="shared" si="15"/>
        <v>770</v>
      </c>
    </row>
    <row r="39" spans="1:18" x14ac:dyDescent="0.2">
      <c r="A39" s="18">
        <f t="shared" si="16"/>
        <v>0.40500000000000003</v>
      </c>
      <c r="B39" s="17">
        <v>0.15</v>
      </c>
      <c r="C39" s="1">
        <f t="shared" si="3"/>
        <v>420</v>
      </c>
      <c r="D39" s="1">
        <f t="shared" si="6"/>
        <v>468</v>
      </c>
      <c r="E39" s="1">
        <f t="shared" si="7"/>
        <v>725</v>
      </c>
      <c r="F39" s="1">
        <f t="shared" si="7"/>
        <v>1278</v>
      </c>
      <c r="G39" s="28">
        <f t="shared" si="8"/>
        <v>454</v>
      </c>
      <c r="H39" s="28">
        <f t="shared" si="9"/>
        <v>690</v>
      </c>
      <c r="I39" s="28">
        <f t="shared" si="9"/>
        <v>1194</v>
      </c>
      <c r="J39" s="27">
        <f t="shared" si="9"/>
        <v>522</v>
      </c>
      <c r="K39" s="27">
        <f t="shared" si="9"/>
        <v>825</v>
      </c>
      <c r="L39" s="26">
        <f t="shared" si="10"/>
        <v>386</v>
      </c>
      <c r="M39" s="26">
        <f t="shared" si="11"/>
        <v>587</v>
      </c>
      <c r="N39" s="26">
        <f t="shared" si="12"/>
        <v>1015</v>
      </c>
      <c r="O39" s="31">
        <f t="shared" si="13"/>
        <v>444</v>
      </c>
      <c r="P39" s="31">
        <f t="shared" si="14"/>
        <v>701</v>
      </c>
      <c r="Q39" s="32">
        <f t="shared" si="15"/>
        <v>540</v>
      </c>
      <c r="R39" s="32">
        <f t="shared" si="15"/>
        <v>867</v>
      </c>
    </row>
    <row r="40" spans="1:18" x14ac:dyDescent="0.2">
      <c r="A40" s="18">
        <f t="shared" si="16"/>
        <v>0.41000000000000003</v>
      </c>
      <c r="B40" s="17">
        <v>0.15</v>
      </c>
      <c r="C40" s="1">
        <f t="shared" si="3"/>
        <v>490</v>
      </c>
      <c r="D40" s="1">
        <f t="shared" si="6"/>
        <v>538</v>
      </c>
      <c r="E40" s="1">
        <f t="shared" si="7"/>
        <v>808</v>
      </c>
      <c r="F40" s="1">
        <f t="shared" si="7"/>
        <v>1432</v>
      </c>
      <c r="G40" s="28">
        <f t="shared" si="8"/>
        <v>522</v>
      </c>
      <c r="H40" s="28">
        <f t="shared" si="9"/>
        <v>769</v>
      </c>
      <c r="I40" s="28">
        <f t="shared" si="9"/>
        <v>1338</v>
      </c>
      <c r="J40" s="27">
        <f t="shared" si="9"/>
        <v>569</v>
      </c>
      <c r="K40" s="27">
        <f t="shared" si="9"/>
        <v>920</v>
      </c>
      <c r="L40" s="26">
        <f t="shared" si="10"/>
        <v>444</v>
      </c>
      <c r="M40" s="26">
        <f t="shared" si="11"/>
        <v>654</v>
      </c>
      <c r="N40" s="26">
        <f t="shared" si="12"/>
        <v>1137</v>
      </c>
      <c r="O40" s="31">
        <f t="shared" si="13"/>
        <v>484</v>
      </c>
      <c r="P40" s="31">
        <f t="shared" si="14"/>
        <v>782</v>
      </c>
      <c r="Q40" s="32">
        <f t="shared" si="15"/>
        <v>589</v>
      </c>
      <c r="R40" s="32">
        <f t="shared" si="15"/>
        <v>967</v>
      </c>
    </row>
    <row r="41" spans="1:18" x14ac:dyDescent="0.2">
      <c r="A41" s="18">
        <f t="shared" si="16"/>
        <v>0.41500000000000004</v>
      </c>
      <c r="B41" s="17">
        <v>0.15</v>
      </c>
      <c r="C41" s="1">
        <f t="shared" si="3"/>
        <v>560</v>
      </c>
      <c r="D41" s="1">
        <f t="shared" si="6"/>
        <v>607</v>
      </c>
      <c r="E41" s="1">
        <f t="shared" si="7"/>
        <v>890</v>
      </c>
      <c r="F41" s="1">
        <f t="shared" si="7"/>
        <v>1590</v>
      </c>
      <c r="G41" s="28">
        <f t="shared" si="8"/>
        <v>589</v>
      </c>
      <c r="H41" s="28">
        <f t="shared" si="9"/>
        <v>848</v>
      </c>
      <c r="I41" s="28">
        <f t="shared" si="9"/>
        <v>1486</v>
      </c>
      <c r="J41" s="27">
        <f t="shared" si="9"/>
        <v>621</v>
      </c>
      <c r="K41" s="27">
        <f t="shared" si="9"/>
        <v>1017</v>
      </c>
      <c r="L41" s="26">
        <f t="shared" si="10"/>
        <v>501</v>
      </c>
      <c r="M41" s="26">
        <f t="shared" si="11"/>
        <v>721</v>
      </c>
      <c r="N41" s="26">
        <f t="shared" si="12"/>
        <v>1263</v>
      </c>
      <c r="O41" s="31">
        <f t="shared" si="13"/>
        <v>528</v>
      </c>
      <c r="P41" s="31">
        <f t="shared" si="14"/>
        <v>864</v>
      </c>
      <c r="Q41" s="32">
        <f t="shared" si="15"/>
        <v>642</v>
      </c>
      <c r="R41" s="32">
        <f t="shared" si="15"/>
        <v>1069</v>
      </c>
    </row>
    <row r="42" spans="1:18" x14ac:dyDescent="0.2">
      <c r="A42" s="18">
        <f t="shared" si="16"/>
        <v>0.42000000000000004</v>
      </c>
      <c r="B42" s="17">
        <v>0.15</v>
      </c>
      <c r="C42" s="1">
        <f t="shared" si="3"/>
        <v>630</v>
      </c>
      <c r="D42" s="1">
        <f t="shared" si="6"/>
        <v>678</v>
      </c>
      <c r="E42" s="1">
        <f t="shared" si="7"/>
        <v>985</v>
      </c>
      <c r="F42" s="1">
        <f t="shared" si="7"/>
        <v>1766</v>
      </c>
      <c r="G42" s="28">
        <f t="shared" si="8"/>
        <v>658</v>
      </c>
      <c r="H42" s="28">
        <f t="shared" si="9"/>
        <v>938</v>
      </c>
      <c r="I42" s="28">
        <f t="shared" si="9"/>
        <v>1650</v>
      </c>
      <c r="J42" s="27">
        <f t="shared" si="9"/>
        <v>671</v>
      </c>
      <c r="K42" s="27">
        <f t="shared" si="9"/>
        <v>1109</v>
      </c>
      <c r="L42" s="26">
        <f t="shared" si="10"/>
        <v>559</v>
      </c>
      <c r="M42" s="26">
        <f t="shared" si="11"/>
        <v>797</v>
      </c>
      <c r="N42" s="26">
        <f t="shared" si="12"/>
        <v>1403</v>
      </c>
      <c r="O42" s="31">
        <f t="shared" si="13"/>
        <v>570</v>
      </c>
      <c r="P42" s="31">
        <f t="shared" si="14"/>
        <v>943</v>
      </c>
      <c r="Q42" s="32">
        <f t="shared" si="15"/>
        <v>695</v>
      </c>
      <c r="R42" s="32">
        <f t="shared" si="15"/>
        <v>1167</v>
      </c>
    </row>
    <row r="43" spans="1:18" x14ac:dyDescent="0.2">
      <c r="A43" s="18">
        <f t="shared" si="16"/>
        <v>0.42500000000000004</v>
      </c>
      <c r="B43" s="17">
        <v>0.15</v>
      </c>
      <c r="C43" s="1">
        <f t="shared" si="3"/>
        <v>700</v>
      </c>
      <c r="D43" s="1">
        <f t="shared" si="6"/>
        <v>744</v>
      </c>
      <c r="E43" s="1">
        <f t="shared" si="7"/>
        <v>1176</v>
      </c>
      <c r="F43" s="1">
        <f t="shared" si="7"/>
        <v>1952</v>
      </c>
      <c r="G43" s="28">
        <f t="shared" si="8"/>
        <v>722</v>
      </c>
      <c r="H43" s="28">
        <f t="shared" si="9"/>
        <v>1121</v>
      </c>
      <c r="I43" s="28">
        <f t="shared" si="9"/>
        <v>1824</v>
      </c>
      <c r="J43" s="27">
        <f t="shared" si="9"/>
        <v>731</v>
      </c>
      <c r="K43" s="27">
        <f t="shared" si="9"/>
        <v>1204</v>
      </c>
      <c r="L43" s="26">
        <f t="shared" si="10"/>
        <v>614</v>
      </c>
      <c r="M43" s="26">
        <f t="shared" si="11"/>
        <v>953</v>
      </c>
      <c r="N43" s="26">
        <f t="shared" si="12"/>
        <v>1550</v>
      </c>
      <c r="O43" s="31">
        <f t="shared" si="13"/>
        <v>621</v>
      </c>
      <c r="P43" s="31">
        <f t="shared" si="14"/>
        <v>1023</v>
      </c>
      <c r="Q43" s="32">
        <f t="shared" si="15"/>
        <v>759</v>
      </c>
      <c r="R43" s="32">
        <f t="shared" si="15"/>
        <v>1268</v>
      </c>
    </row>
    <row r="44" spans="1:18" x14ac:dyDescent="0.2">
      <c r="A44" s="18">
        <f t="shared" si="16"/>
        <v>0.43000000000000005</v>
      </c>
      <c r="B44" s="17">
        <v>0.15</v>
      </c>
      <c r="C44" s="1">
        <f t="shared" si="3"/>
        <v>770</v>
      </c>
      <c r="D44" s="1">
        <f t="shared" si="6"/>
        <v>811</v>
      </c>
      <c r="E44" s="1">
        <f t="shared" si="7"/>
        <v>1265</v>
      </c>
      <c r="F44" s="1">
        <f t="shared" si="7"/>
        <v>2128</v>
      </c>
      <c r="G44" s="28">
        <f t="shared" si="8"/>
        <v>787</v>
      </c>
      <c r="H44" s="28">
        <f t="shared" si="9"/>
        <v>1205</v>
      </c>
      <c r="I44" s="28">
        <f t="shared" si="9"/>
        <v>1989</v>
      </c>
      <c r="J44" s="27">
        <f t="shared" si="9"/>
        <v>797</v>
      </c>
      <c r="K44" s="27">
        <f t="shared" si="9"/>
        <v>1295</v>
      </c>
      <c r="L44" s="26">
        <f t="shared" si="10"/>
        <v>669</v>
      </c>
      <c r="M44" s="26">
        <f t="shared" si="11"/>
        <v>1024</v>
      </c>
      <c r="N44" s="26">
        <f t="shared" si="12"/>
        <v>1691</v>
      </c>
      <c r="O44" s="31">
        <f t="shared" si="13"/>
        <v>677</v>
      </c>
      <c r="P44" s="31">
        <f t="shared" si="14"/>
        <v>1101</v>
      </c>
      <c r="Q44" s="32">
        <f t="shared" si="15"/>
        <v>827</v>
      </c>
      <c r="R44" s="32">
        <f t="shared" si="15"/>
        <v>1365</v>
      </c>
    </row>
    <row r="45" spans="1:18" x14ac:dyDescent="0.2">
      <c r="A45" s="18">
        <f t="shared" si="16"/>
        <v>0.43500000000000005</v>
      </c>
      <c r="B45" s="17">
        <v>0.15</v>
      </c>
      <c r="C45" s="1">
        <f t="shared" si="3"/>
        <v>840</v>
      </c>
      <c r="D45" s="1">
        <f t="shared" si="6"/>
        <v>880</v>
      </c>
      <c r="E45" s="1">
        <f t="shared" si="7"/>
        <v>1361</v>
      </c>
      <c r="F45" s="1">
        <f t="shared" si="7"/>
        <v>2300</v>
      </c>
      <c r="G45" s="28">
        <f t="shared" si="8"/>
        <v>854</v>
      </c>
      <c r="H45" s="28">
        <f t="shared" si="9"/>
        <v>1296</v>
      </c>
      <c r="I45" s="28">
        <f t="shared" si="9"/>
        <v>2149</v>
      </c>
      <c r="J45" s="27">
        <f t="shared" si="9"/>
        <v>862</v>
      </c>
      <c r="K45" s="27">
        <f t="shared" si="9"/>
        <v>1380</v>
      </c>
      <c r="L45" s="26">
        <f t="shared" si="10"/>
        <v>726</v>
      </c>
      <c r="M45" s="26">
        <f t="shared" si="11"/>
        <v>1102</v>
      </c>
      <c r="N45" s="26">
        <f t="shared" si="12"/>
        <v>1827</v>
      </c>
      <c r="O45" s="31">
        <f t="shared" si="13"/>
        <v>733</v>
      </c>
      <c r="P45" s="31">
        <f t="shared" si="14"/>
        <v>1173</v>
      </c>
      <c r="Q45" s="32">
        <f t="shared" si="15"/>
        <v>895</v>
      </c>
      <c r="R45" s="32">
        <f t="shared" si="15"/>
        <v>1456</v>
      </c>
    </row>
    <row r="46" spans="1:18" x14ac:dyDescent="0.2">
      <c r="A46" s="18">
        <f t="shared" si="16"/>
        <v>0.44000000000000006</v>
      </c>
      <c r="B46" s="17">
        <v>0.15</v>
      </c>
      <c r="C46" s="1">
        <f t="shared" si="3"/>
        <v>910</v>
      </c>
      <c r="D46" s="1">
        <f t="shared" si="6"/>
        <v>955</v>
      </c>
      <c r="E46" s="1">
        <f t="shared" si="7"/>
        <v>1457</v>
      </c>
      <c r="F46" s="1">
        <f t="shared" si="7"/>
        <v>2484</v>
      </c>
      <c r="G46" s="28">
        <f t="shared" si="8"/>
        <v>927</v>
      </c>
      <c r="H46" s="28">
        <f t="shared" si="9"/>
        <v>1387</v>
      </c>
      <c r="I46" s="28">
        <f t="shared" si="9"/>
        <v>2322</v>
      </c>
      <c r="J46" s="27">
        <f t="shared" si="9"/>
        <v>931</v>
      </c>
      <c r="K46" s="27">
        <f t="shared" si="9"/>
        <v>1471</v>
      </c>
      <c r="L46" s="26">
        <f t="shared" si="10"/>
        <v>788</v>
      </c>
      <c r="M46" s="26">
        <f t="shared" si="11"/>
        <v>1179</v>
      </c>
      <c r="N46" s="26">
        <f t="shared" si="12"/>
        <v>1974</v>
      </c>
      <c r="O46" s="31">
        <f t="shared" si="13"/>
        <v>791</v>
      </c>
      <c r="P46" s="31">
        <f t="shared" si="14"/>
        <v>1250</v>
      </c>
      <c r="Q46" s="32">
        <f t="shared" si="15"/>
        <v>966</v>
      </c>
      <c r="R46" s="32">
        <f t="shared" si="15"/>
        <v>1552</v>
      </c>
    </row>
    <row r="47" spans="1:18" x14ac:dyDescent="0.2">
      <c r="A47" s="18">
        <f t="shared" si="16"/>
        <v>0.44500000000000006</v>
      </c>
      <c r="B47" s="17">
        <v>0.15</v>
      </c>
      <c r="C47" s="1">
        <f t="shared" si="3"/>
        <v>980</v>
      </c>
      <c r="D47" s="1">
        <f t="shared" si="6"/>
        <v>1031</v>
      </c>
      <c r="E47" s="1">
        <f t="shared" si="7"/>
        <v>1552</v>
      </c>
      <c r="F47" s="1">
        <f t="shared" si="7"/>
        <v>2683</v>
      </c>
      <c r="G47" s="28">
        <f t="shared" si="8"/>
        <v>1001</v>
      </c>
      <c r="H47" s="28">
        <f t="shared" si="9"/>
        <v>1478</v>
      </c>
      <c r="I47" s="28">
        <f>ROUND((I29*$D$7*$D$8)-((I29*$D$7*$D$8)*$A47),0)</f>
        <v>2508</v>
      </c>
      <c r="J47" s="27">
        <f t="shared" si="9"/>
        <v>997</v>
      </c>
      <c r="K47" s="27">
        <f t="shared" si="9"/>
        <v>1559</v>
      </c>
      <c r="L47" s="26">
        <f t="shared" si="10"/>
        <v>851</v>
      </c>
      <c r="M47" s="26">
        <f t="shared" si="11"/>
        <v>1256</v>
      </c>
      <c r="N47" s="26">
        <f t="shared" si="12"/>
        <v>2132</v>
      </c>
      <c r="O47" s="31">
        <f>ROUND(J47-(J47* $B47),0)</f>
        <v>847</v>
      </c>
      <c r="P47" s="31">
        <f>ROUND(K47-(K47* $B47),0)</f>
        <v>1325</v>
      </c>
      <c r="Q47" s="32">
        <f t="shared" si="15"/>
        <v>1034</v>
      </c>
      <c r="R47" s="32">
        <f t="shared" si="15"/>
        <v>1647</v>
      </c>
    </row>
    <row r="49" spans="1:1" x14ac:dyDescent="0.2">
      <c r="A49" s="174">
        <v>5.0000000000000001E-3</v>
      </c>
    </row>
  </sheetData>
  <phoneticPr fontId="2" type="noConversion"/>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1 m W O 9 B x q a l A A A A 9 g A A A B I A H A B D b 2 5 m a W c v U G F j a 2 F n Z S 5 4 b W w g o h g A K K A U A A A A A A A A A A A A A A A A A A A A A A A A A A A A h Y 8 x D o I w G I W v Q r r T l m o M I a U M u i m J i Y l x b U q F R v g x t F j u 5 u C R v I I Y R d 0 c 3 / e + 4 b 3 7 9 c a z o a m D i + 6 s a S F F E a Y o 0 K D a w k C Z o t 4 d w x h l g m + l O s l S B 6 M M N h l s k a L K u X N C i P c e + x l u u 5 I w S i N y y D c 7 V e l G o o 9 s / s u h A e s k K I 0 E 3 7 / G C I Y j N s c L F m P K y Q R 5 b u A r s H H v s / 2 B f N n X r u + 0 0 B C u 1 p x M k Z P 3 B / E A U E s D B B Q A A g A I A I Z 9 Z 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f W Z Y K I p H u A 4 A A A A R A A A A E w A c A E Z v c m 1 1 b G F z L 1 N l Y 3 R p b 2 4 x L m 0 g o h g A K K A U A A A A A A A A A A A A A A A A A A A A A A A A A A A A K 0 5 N L s n M z 1 M I h t C G 1 g B Q S w E C L Q A U A A I A C A C G f W Z Y 7 0 H G p q U A A A D 2 A A A A E g A A A A A A A A A A A A A A A A A A A A A A Q 2 9 u Z m l n L 1 B h Y 2 t h Z 2 U u e G 1 s U E s B A i 0 A F A A C A A g A h n 1 m W A / K 6 a u k A A A A 6 Q A A A B M A A A A A A A A A A A A A A A A A 8 Q A A A F t D b 2 5 0 Z W 5 0 X 1 R 5 c G V z X S 5 4 b W x Q S w E C L Q A U A A I A C A C G f W 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A 4 o V U l Q a 0 S Z + N S 5 c 2 4 + M g A A A A A C A A A A A A A D Z g A A w A A A A B A A A A C m f 1 D 6 G 4 f y B 1 A W i A I o e 5 H g A A A A A A S A A A C g A A A A E A A A A H E U n F 6 l u X 4 p r i e U k x a y M S p Q A A A A z / g V M n m + n s i E 4 + 3 a v 1 x G o a l v N l H 9 Y H 2 R n P Y 6 A 0 4 9 V B W V / f o M 1 s N g Q l p z b B 5 M h 7 p z f e F M i e C w B + 1 + L b K o b T Q i 9 v 2 x w H / 6 5 V k U q 6 3 O 8 + F L v A c U A A A A Y G D r I r a M 6 t e C L W f v V / 0 s 5 V X J Q 1 Q = < / D a t a M a s h u p > 
</file>

<file path=customXml/itemProps1.xml><?xml version="1.0" encoding="utf-8"?>
<ds:datastoreItem xmlns:ds="http://schemas.openxmlformats.org/officeDocument/2006/customXml" ds:itemID="{50378F06-0C88-4B23-9006-712DC4A83F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FINNED TUBE</vt:lpstr>
      <vt:lpstr>PLAIN TUBE</vt:lpstr>
      <vt:lpstr>SKYLINE</vt:lpstr>
      <vt:lpstr>SKYLINE PLINT</vt:lpstr>
      <vt:lpstr>L-LINE</vt:lpstr>
      <vt:lpstr>PROLINE</vt:lpstr>
      <vt:lpstr>KONVEKTOR_RADIATOR</vt:lpstr>
      <vt:lpstr>Data ALL</vt:lpstr>
      <vt:lpstr>KONRAD_DATA</vt:lpstr>
      <vt:lpstr>Dropdown</vt:lpstr>
      <vt:lpstr>SPROG</vt:lpstr>
      <vt:lpstr>IKONER</vt:lpstr>
      <vt:lpstr>Depth</vt:lpstr>
      <vt:lpstr>Højde</vt:lpstr>
      <vt:lpstr>KONRAD_TYPE</vt:lpstr>
      <vt:lpstr>KONRAD_YDELSER</vt:lpstr>
      <vt:lpstr>KONVEKTOR_RADIATOR!Print_Area</vt:lpstr>
      <vt:lpstr>SPROG</vt:lpstr>
      <vt:lpstr>WATTBTU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Meinertz</dc:creator>
  <cp:lastModifiedBy>Philip Meinertz</cp:lastModifiedBy>
  <cp:lastPrinted>2024-02-29T06:19:17Z</cp:lastPrinted>
  <dcterms:created xsi:type="dcterms:W3CDTF">2017-01-25T14:38:02Z</dcterms:created>
  <dcterms:modified xsi:type="dcterms:W3CDTF">2024-04-21T12:33:24Z</dcterms:modified>
</cp:coreProperties>
</file>